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2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<sst xmlns="http://schemas.openxmlformats.org/spreadsheetml/2006/main" count="203" uniqueCount="153">
  <si>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</si>
  <si>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</si>
  <si>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</si>
  <si>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</si>
  <si>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</si>
  <si>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</si>
  <si>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</si>
  <si>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</si>
  <si>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</si>
  <si>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</si>
  <si>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</si>
  <si>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</si>
  <si>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</si>
  <si>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</si>
  <si>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</si>
  <si>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</si>
  <si>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</si>
  <si>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</si>
  <si>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</si>
  <si>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</si>
  <si>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</si>
  <si>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</si>
  <si>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</si>
  <si>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</si>
  <si>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</si>
  <si>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</si>
  <si>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</si>
  <si>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</si>
  <si>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</si>
  <si>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</si>
  <si>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</si>
  <si>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</si>
  <si>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</si>
  <si>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</si>
  <si>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</si>
  <si>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</si>
  <si>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</si>
  <si>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</si>
  <si>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</si>
  <si>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</si>
  <si>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</si>
  <si>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</si>
  <si>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</si>
  <si>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</si>
  <si>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</si>
  <si>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</si>
  <si>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</si>
  <si>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</si>
  <si>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</si>
  <si>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</si>
  <si>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</si>
  <si>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</si>
  <si>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</si>
  <si>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</si>
  <si>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</si>
  <si>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</si>
  <si>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</si>
  <si>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</si>
  <si>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</si>
  <si>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</si>
  <si>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</si>
  <si>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</si>
  <si>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</si>
  <si>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</si>
  <si>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</si>
  <si>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</si>
  <si>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</si>
  <si>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</si>
  <si>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</si>
  <si>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</si>
  <si>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</si>
  <si>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</si>
  <si>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</si>
  <si>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</si>
  <si>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</si>
  <si>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</si>
  <si>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</si>
  <si>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</si>
  <si>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</si>
  <si>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</si>
  <si>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</si>
  <si>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</si>
  <si>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</si>
  <si>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</si>
  <si>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</si>
  <si>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</si>
  <si>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</si>
  <si>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</si>
  <si>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</si>
  <si>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</si>
  <si>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</si>
  <si>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</si>
  <si>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</si>
  <si>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</si>
  <si>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</si>
  <si>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</si>
  <si>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</si>
  <si>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</si>
  <si>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</si>
  <si>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</si>
  <si>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</si>
  <si>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</si>
  <si>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</si>
  <si>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</si>
  <si>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</si>
  <si>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</si>
  <si>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</si>
  <si>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</si>
  <si>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</si>
  <si>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</si>
  <si>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</si>
  <si>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</si>
  <si>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</si>
  <si>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</si>
  <si>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</si>
  <si>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</si>
  <si>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</si>
  <si>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</si>
  <si>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</si>
  <si>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</si>
  <si>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</si>
  <si>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</si>
  <si>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</si>
  <si>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</si>
  <si>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</si>
  <si>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</si>
  <si>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</si>
  <si>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</si>
  <si>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</si>
  <si>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</si>
  <si>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</si>
  <si>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</si>
  <si>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</si>
  <si>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</si>
  <si>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</si>
  <si>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</si>
  <si>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</si>
  <si>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</si>
  <si>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</si>
  <si>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</si>
  <si>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</si>
  <si>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</si>
  <si>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</si>
  <si>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 xml:space="preserve">   Outras Receitas </t>
  </si>
  <si>
    <t>31/12/2013</t>
  </si>
  <si>
    <t>Ajuste de Exercícios Anteriores</t>
  </si>
  <si>
    <t xml:space="preserve">                                      Belém, 30 de Abril de 2014</t>
  </si>
  <si>
    <t>31/08/2014</t>
  </si>
  <si>
    <t>Saldo em 31 de Agosto de 2014</t>
  </si>
  <si>
    <t>Belém, 31 de Agosto de 2014.</t>
  </si>
  <si>
    <t>Belém, 31 de Agosto de 2014</t>
  </si>
  <si>
    <t xml:space="preserve">                            Belém, 31 de Agosto de 2014</t>
  </si>
  <si>
    <t xml:space="preserve">        NO PERÍODO DE 31 DE AGOSTO DE 2014 E 31 DEZEMBRO DE 2013.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</si>
</sst>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2">
      <selection activeCell="D57" sqref="D57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99</v>
      </c>
    </row>
    <row r="5" ht="12.75">
      <c r="D5" s="2" t="s">
        <v>72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19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41882</v>
      </c>
      <c r="H11" s="4"/>
      <c r="I11" s="8">
        <v>41639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294260.63</v>
      </c>
      <c r="H14" s="1"/>
      <c r="I14" s="11">
        <f>I16+I20+I35+I34</f>
        <v>243191.69999999995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109654.37</v>
      </c>
      <c r="H16" s="1"/>
      <c r="I16" s="11">
        <f>I17+I18</f>
        <v>28850.64</v>
      </c>
      <c r="K16" s="1"/>
    </row>
    <row r="17" spans="1:9" ht="12.75">
      <c r="A17" t="s">
        <v>76</v>
      </c>
      <c r="E17" s="1"/>
      <c r="F17" s="1"/>
      <c r="G17" s="5">
        <f>109654.37-G18</f>
        <v>38140.44</v>
      </c>
      <c r="H17" s="6"/>
      <c r="I17" s="5">
        <f>28850.64-I18</f>
        <v>10318.64</v>
      </c>
    </row>
    <row r="18" spans="1:9" ht="12.75">
      <c r="A18" t="s">
        <v>77</v>
      </c>
      <c r="F18" s="1"/>
      <c r="G18" s="5">
        <v>71513.93</v>
      </c>
      <c r="H18" s="5"/>
      <c r="I18" s="5">
        <v>18532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182671.86000000002</v>
      </c>
      <c r="H20" s="1"/>
      <c r="I20" s="11">
        <f>I22+I25+I24+I31+I33+I23+I32</f>
        <v>210878.25999999998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75</v>
      </c>
      <c r="B22" s="2"/>
      <c r="C22" s="2"/>
      <c r="D22" s="2"/>
      <c r="F22" s="1"/>
      <c r="G22" s="5">
        <v>293871.54</v>
      </c>
      <c r="H22" s="5"/>
      <c r="I22" s="5">
        <v>308808.75</v>
      </c>
      <c r="M22" s="1"/>
    </row>
    <row r="23" spans="1:11" ht="12.75">
      <c r="A23" s="9" t="s">
        <v>118</v>
      </c>
      <c r="B23" s="2"/>
      <c r="C23" s="2"/>
      <c r="D23" s="2"/>
      <c r="F23" s="1"/>
      <c r="G23" s="5">
        <f>-297234.86</f>
        <v>-297234.86</v>
      </c>
      <c r="H23" s="5"/>
      <c r="I23" s="5">
        <f>-285877.15</f>
        <v>-285877.15</v>
      </c>
      <c r="K23" s="1"/>
    </row>
    <row r="24" spans="1:11" ht="12.75">
      <c r="A24" s="9" t="s">
        <v>96</v>
      </c>
      <c r="B24" s="2"/>
      <c r="C24" s="2"/>
      <c r="D24" s="2"/>
      <c r="F24" s="1"/>
      <c r="G24" s="5">
        <v>85832.08</v>
      </c>
      <c r="H24" s="5"/>
      <c r="I24" s="5">
        <v>87322.08</v>
      </c>
      <c r="K24" s="1"/>
    </row>
    <row r="25" spans="1:12" ht="12.75">
      <c r="A25" s="9" t="s">
        <v>78</v>
      </c>
      <c r="G25" s="5">
        <v>0</v>
      </c>
      <c r="H25" s="6"/>
      <c r="I25" s="5">
        <v>3316.66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2900</v>
      </c>
      <c r="H31" s="6"/>
      <c r="I31" s="5">
        <v>4.82</v>
      </c>
      <c r="K31" s="1"/>
    </row>
    <row r="32" spans="1:11" ht="12.75">
      <c r="A32" t="s">
        <v>129</v>
      </c>
      <c r="G32" s="5">
        <v>97303.1</v>
      </c>
      <c r="H32" s="6"/>
      <c r="I32" s="5">
        <v>97303.1</v>
      </c>
      <c r="K32" s="1"/>
    </row>
    <row r="33" spans="7:9" ht="12.75">
      <c r="G33" s="5"/>
      <c r="H33" s="6"/>
      <c r="I33" s="5"/>
    </row>
    <row r="34" spans="1:9" ht="12.75">
      <c r="A34" s="2" t="s">
        <v>134</v>
      </c>
      <c r="B34" s="2"/>
      <c r="C34" s="2"/>
      <c r="G34" s="11">
        <v>1934.4</v>
      </c>
      <c r="H34" s="6"/>
      <c r="I34" s="11">
        <v>3462.8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39</v>
      </c>
      <c r="B41" s="2"/>
      <c r="C41" s="2"/>
      <c r="G41" s="11">
        <f>G43</f>
        <v>579582.67</v>
      </c>
      <c r="H41" s="1"/>
      <c r="I41" s="11">
        <f>I43</f>
        <v>567970.3200000001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</f>
        <v>579582.67</v>
      </c>
      <c r="H43" s="1"/>
      <c r="I43" s="11">
        <f>I44+I46+I49+I47+I48+I52+I45</f>
        <v>567970.3200000001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469685.88</v>
      </c>
      <c r="H45" s="6"/>
      <c r="I45" s="5">
        <v>469685.88</v>
      </c>
    </row>
    <row r="46" spans="1:12" ht="12.75">
      <c r="A46" t="s">
        <v>79</v>
      </c>
      <c r="G46" s="5">
        <v>58165.08</v>
      </c>
      <c r="H46" s="6"/>
      <c r="I46" s="5">
        <v>49869.08</v>
      </c>
      <c r="L46" s="1"/>
    </row>
    <row r="47" spans="1:12" ht="12.75">
      <c r="A47" t="s">
        <v>80</v>
      </c>
      <c r="G47" s="5">
        <v>143997.25</v>
      </c>
      <c r="H47" s="6"/>
      <c r="I47" s="5">
        <v>142995.25</v>
      </c>
      <c r="L47" s="1"/>
    </row>
    <row r="48" spans="1:9" ht="12.75">
      <c r="A48" t="s">
        <v>115</v>
      </c>
      <c r="G48" s="5">
        <v>45000</v>
      </c>
      <c r="H48" s="6"/>
      <c r="I48" s="5">
        <v>45000</v>
      </c>
    </row>
    <row r="49" spans="1:12" ht="12.75">
      <c r="A49" t="s">
        <v>81</v>
      </c>
      <c r="G49" s="5">
        <v>9817.76</v>
      </c>
      <c r="H49" s="6"/>
      <c r="I49" s="5">
        <v>7503.41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-147083.3</f>
        <v>-147083.3</v>
      </c>
      <c r="H52" s="5"/>
      <c r="I52" s="5">
        <f>-147083.3</f>
        <v>-147083.3</v>
      </c>
      <c r="K52" s="1"/>
      <c r="L52" s="1"/>
    </row>
    <row r="53" spans="1:9" ht="12.75">
      <c r="A53" t="s">
        <v>3</v>
      </c>
      <c r="G53" s="5"/>
      <c r="H53" s="6"/>
      <c r="I53" s="5"/>
    </row>
    <row r="54" spans="1:11" ht="13.5" thickBot="1">
      <c r="A54" s="2" t="s">
        <v>5</v>
      </c>
      <c r="B54" s="2"/>
      <c r="G54" s="12">
        <f>G14+G41</f>
        <v>873843.3</v>
      </c>
      <c r="H54" s="1"/>
      <c r="I54" s="12">
        <f>I14+I41</f>
        <v>811162.02</v>
      </c>
      <c r="K54" s="1"/>
    </row>
    <row r="55" ht="13.5" thickTop="1"/>
    <row r="56" ht="12.75">
      <c r="D56" t="s">
        <v>149</v>
      </c>
    </row>
    <row r="58" ht="12.75">
      <c r="G58" s="1"/>
    </row>
    <row r="61" spans="1:10" ht="12.75">
      <c r="A61" s="6"/>
      <c r="B61" s="6"/>
      <c r="C61" s="6"/>
      <c r="D61" s="6"/>
      <c r="F61" s="6"/>
      <c r="G61" s="6"/>
      <c r="H61" s="6"/>
      <c r="I61" s="6"/>
      <c r="J61" s="6"/>
    </row>
    <row r="62" spans="1:6" ht="12.75">
      <c r="A62" t="s">
        <v>136</v>
      </c>
      <c r="F62" t="s">
        <v>137</v>
      </c>
    </row>
    <row r="63" spans="2:7" ht="12.75">
      <c r="B63" t="s">
        <v>103</v>
      </c>
      <c r="G63" t="s">
        <v>126</v>
      </c>
    </row>
    <row r="66" ht="12.75" hidden="1"/>
    <row r="67" spans="3:7" ht="12.75">
      <c r="C67" s="6"/>
      <c r="D67" s="6"/>
      <c r="E67" s="6"/>
      <c r="F67" s="6"/>
      <c r="G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9">
      <selection activeCell="D46" sqref="D46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1.7109375" style="0" bestFit="1" customWidth="1"/>
  </cols>
  <sheetData>
    <row r="1" ht="12.75">
      <c r="I1" s="2"/>
    </row>
    <row r="2" ht="12.75">
      <c r="I2" s="2"/>
    </row>
    <row r="4" ht="12.75">
      <c r="A4" t="s">
        <v>99</v>
      </c>
    </row>
    <row r="5" ht="12.75">
      <c r="D5" s="2" t="s">
        <v>72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19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41882</v>
      </c>
      <c r="H13" s="4"/>
      <c r="I13" s="8">
        <v>41639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753252.4700000001</v>
      </c>
      <c r="H18" s="1"/>
      <c r="I18" s="11">
        <f>I21+I24+I25+I26+I23+I27+I29+I30+I28</f>
        <v>521312.21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82</v>
      </c>
      <c r="G21" s="1">
        <f>232424.91+100569.6</f>
        <v>332994.51</v>
      </c>
      <c r="H21" s="1"/>
      <c r="I21" s="1">
        <f>165559.51+101667.25</f>
        <v>267226.76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42909.41</v>
      </c>
      <c r="H24" s="1"/>
      <c r="I24" s="1">
        <v>34869.86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343800.74</v>
      </c>
      <c r="H28" s="1"/>
      <c r="I28" s="1">
        <v>180403.39</v>
      </c>
    </row>
    <row r="29" spans="1:9" ht="12.75">
      <c r="A29" t="s">
        <v>29</v>
      </c>
      <c r="G29" s="1">
        <v>2145.53</v>
      </c>
      <c r="H29" s="1"/>
      <c r="I29" s="1">
        <v>4635.87</v>
      </c>
    </row>
    <row r="30" spans="1:12" ht="12.75">
      <c r="A30" t="s">
        <v>83</v>
      </c>
      <c r="G30" s="1">
        <v>31402.28</v>
      </c>
      <c r="H30" s="1"/>
      <c r="I30" s="1">
        <v>34176.33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22</v>
      </c>
      <c r="G33" s="11">
        <f>G35+G37+G36</f>
        <v>120590.83000000045</v>
      </c>
      <c r="H33" s="1"/>
      <c r="I33" s="11">
        <f>I35+I37+I36</f>
        <v>289849.8099999996</v>
      </c>
    </row>
    <row r="34" spans="7:9" ht="12.75">
      <c r="G34" s="1"/>
      <c r="H34" s="1"/>
      <c r="I34" s="1"/>
    </row>
    <row r="35" spans="1:12" ht="12.75">
      <c r="A35" t="s">
        <v>21</v>
      </c>
      <c r="G35" s="1">
        <v>187121.08</v>
      </c>
      <c r="H35" s="1"/>
      <c r="I35" s="1">
        <v>342377.02</v>
      </c>
      <c r="L35" s="1"/>
    </row>
    <row r="36" spans="1:12" ht="12.75">
      <c r="A36" t="s">
        <v>140</v>
      </c>
      <c r="G36" s="1">
        <f>resultado!H37</f>
        <v>-66530.24999999953</v>
      </c>
      <c r="H36" s="1"/>
      <c r="I36" s="1">
        <f>resultado!J37</f>
        <v>-52527.21000000043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20</v>
      </c>
      <c r="G42" s="12">
        <f>G18+G33+G31</f>
        <v>873843.3000000005</v>
      </c>
      <c r="H42" s="1"/>
      <c r="I42" s="12">
        <f>I18+I33+I31</f>
        <v>811162.0199999996</v>
      </c>
    </row>
    <row r="43" ht="13.5" thickTop="1"/>
    <row r="44" spans="7:9" ht="12.75">
      <c r="G44" s="1"/>
      <c r="I44" s="1"/>
    </row>
    <row r="45" spans="4:11" ht="12.75">
      <c r="D45" t="s">
        <v>149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136</v>
      </c>
      <c r="F50" t="s">
        <v>137</v>
      </c>
    </row>
    <row r="51" spans="2:7" ht="12.75">
      <c r="B51" t="s">
        <v>104</v>
      </c>
      <c r="G51" t="s">
        <v>126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39">
      <selection activeCell="H52" sqref="H52"/>
    </sheetView>
  </sheetViews>
  <sheetFormatPr defaultColWidth="9.140625" defaultRowHeight="12.75"/>
  <cols>
    <col min="8" max="8" width="12.5742187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99</v>
      </c>
    </row>
    <row r="4" ht="12.75">
      <c r="D4" s="2" t="s">
        <v>72</v>
      </c>
    </row>
    <row r="5" ht="12.75" hidden="1"/>
    <row r="6" ht="12.75" hidden="1"/>
    <row r="7" ht="12.75" hidden="1"/>
    <row r="10" spans="1:4" ht="12.75">
      <c r="A10" s="14" t="s">
        <v>73</v>
      </c>
      <c r="B10" s="14"/>
      <c r="C10" s="14"/>
      <c r="D10" s="14"/>
    </row>
    <row r="11" spans="1:4" ht="12.75">
      <c r="A11" s="15" t="s">
        <v>55</v>
      </c>
      <c r="B11" s="16"/>
      <c r="C11" s="16"/>
      <c r="D11" s="16"/>
    </row>
    <row r="13" spans="8:10" ht="13.5" thickBot="1">
      <c r="H13" s="8">
        <v>41882</v>
      </c>
      <c r="I13" s="4"/>
      <c r="J13" s="8">
        <v>41639</v>
      </c>
    </row>
    <row r="14" ht="13.5" thickTop="1"/>
    <row r="15" spans="1:10" ht="12.75">
      <c r="A15" s="2" t="s">
        <v>56</v>
      </c>
      <c r="H15" s="11">
        <f>H17+H18+H20+H22+H23+H24+H25</f>
        <v>1455244.7300000002</v>
      </c>
      <c r="J15" s="11">
        <v>3145724.21</v>
      </c>
    </row>
    <row r="17" spans="1:10" ht="12.75">
      <c r="A17" t="s">
        <v>84</v>
      </c>
      <c r="G17" s="5"/>
      <c r="H17" s="1">
        <f>resultado!H15</f>
        <v>1211157.76</v>
      </c>
      <c r="I17" s="1"/>
      <c r="J17" s="1">
        <v>1861151.62</v>
      </c>
    </row>
    <row r="18" spans="1:10" ht="12.75">
      <c r="A18" t="s">
        <v>85</v>
      </c>
      <c r="G18" s="5"/>
      <c r="H18" s="1">
        <f>resultado!H16</f>
        <v>118635.88</v>
      </c>
      <c r="I18" s="1"/>
      <c r="J18" s="1">
        <v>987687.75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86</v>
      </c>
      <c r="G20" s="5"/>
      <c r="H20" s="1">
        <f>resultado!H18</f>
        <v>4750</v>
      </c>
      <c r="I20" s="1"/>
      <c r="J20" s="1">
        <v>58350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114</v>
      </c>
      <c r="G22" s="5"/>
      <c r="H22" s="1">
        <f>resultado!H20</f>
        <v>4530</v>
      </c>
      <c r="I22" s="1"/>
      <c r="J22" s="1">
        <v>28238.3</v>
      </c>
    </row>
    <row r="23" spans="1:10" ht="12.75">
      <c r="A23" t="s">
        <v>87</v>
      </c>
      <c r="G23" s="5"/>
      <c r="H23" s="1">
        <f>resultado!H21</f>
        <v>18098.5</v>
      </c>
      <c r="I23" s="1"/>
      <c r="J23" s="1">
        <v>38601</v>
      </c>
    </row>
    <row r="24" spans="1:10" ht="12.75">
      <c r="A24" t="s">
        <v>143</v>
      </c>
      <c r="G24" s="5"/>
      <c r="H24" s="1">
        <f>resultado!H22-H25</f>
        <v>95489.23</v>
      </c>
      <c r="I24" s="1"/>
      <c r="J24" s="1">
        <v>169112.18</v>
      </c>
    </row>
    <row r="25" spans="1:10" ht="12.75">
      <c r="A25" t="s">
        <v>113</v>
      </c>
      <c r="H25" s="1">
        <v>2583.36</v>
      </c>
      <c r="J25" s="1">
        <v>2583.36</v>
      </c>
    </row>
    <row r="26" spans="8:10" ht="12.75">
      <c r="H26" s="1"/>
      <c r="J26" s="1"/>
    </row>
    <row r="27" spans="1:10" ht="12.75">
      <c r="A27" s="2" t="s">
        <v>57</v>
      </c>
      <c r="H27" s="11">
        <f>H29+H31</f>
        <v>738602.2000000001</v>
      </c>
      <c r="J27" s="11">
        <v>1809320.11</v>
      </c>
    </row>
    <row r="28" ht="12.75">
      <c r="A28" s="2"/>
    </row>
    <row r="29" spans="1:10" ht="12.75">
      <c r="A29" t="s">
        <v>58</v>
      </c>
      <c r="H29" s="1">
        <v>93972.65</v>
      </c>
      <c r="J29" s="1">
        <v>630613.56</v>
      </c>
    </row>
    <row r="30" spans="8:10" ht="12.75" hidden="1">
      <c r="H30" s="1"/>
      <c r="J30" s="1"/>
    </row>
    <row r="31" spans="1:10" ht="12.75">
      <c r="A31" t="s">
        <v>59</v>
      </c>
      <c r="H31" s="1">
        <f>1597843.51-H29-H44-H53-H60</f>
        <v>644629.55</v>
      </c>
      <c r="J31" s="1">
        <v>1178706.55</v>
      </c>
    </row>
    <row r="32" ht="12.75">
      <c r="A32" t="s">
        <v>60</v>
      </c>
    </row>
    <row r="33" ht="12.75">
      <c r="N33" s="1"/>
    </row>
    <row r="34" spans="1:10" ht="12.75">
      <c r="A34" s="2" t="s">
        <v>61</v>
      </c>
      <c r="H34" s="11">
        <f>H15-H27</f>
        <v>716642.5300000001</v>
      </c>
      <c r="I34" s="7"/>
      <c r="J34" s="11">
        <v>1336404.1</v>
      </c>
    </row>
    <row r="35" ht="12.75">
      <c r="I35" s="6"/>
    </row>
    <row r="36" spans="1:12" ht="12.75">
      <c r="A36" s="2" t="s">
        <v>62</v>
      </c>
      <c r="H36" s="11">
        <f>H38</f>
        <v>76068.53</v>
      </c>
      <c r="I36" s="6"/>
      <c r="J36" s="11">
        <v>43078.02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63</v>
      </c>
      <c r="H38" s="1">
        <f>resultado!H31</f>
        <v>76068.53</v>
      </c>
      <c r="I38" s="6"/>
      <c r="J38" s="1">
        <v>43078.02</v>
      </c>
    </row>
    <row r="39" ht="12.75">
      <c r="I39" s="6"/>
    </row>
    <row r="40" spans="1:11" ht="13.5" thickBot="1">
      <c r="A40" s="2" t="s">
        <v>64</v>
      </c>
      <c r="H40" s="12">
        <f>H34+H36</f>
        <v>792711.0600000002</v>
      </c>
      <c r="I40" s="7"/>
      <c r="J40" s="12">
        <v>1379482.12</v>
      </c>
      <c r="K40" s="7"/>
    </row>
    <row r="41" ht="13.5" thickTop="1"/>
    <row r="42" spans="1:13" ht="13.5" thickBot="1">
      <c r="A42" s="2" t="s">
        <v>65</v>
      </c>
      <c r="H42" s="12">
        <f>H44+H53+H60+H64</f>
        <v>792711.0600000005</v>
      </c>
      <c r="I42" s="7"/>
      <c r="J42" s="12">
        <v>1379482.12</v>
      </c>
      <c r="K42" s="1"/>
      <c r="M42" s="1"/>
    </row>
    <row r="43" ht="13.5" thickTop="1"/>
    <row r="44" spans="1:11" ht="12.75">
      <c r="A44" t="s">
        <v>66</v>
      </c>
      <c r="H44" s="11">
        <f>H45+H50+H51</f>
        <v>855215.88</v>
      </c>
      <c r="J44" s="11">
        <v>1425716.98</v>
      </c>
      <c r="K44" s="1"/>
    </row>
    <row r="45" spans="1:10" ht="12.75">
      <c r="A45" t="s">
        <v>67</v>
      </c>
      <c r="H45" s="1">
        <f>322732.87+138.56</f>
        <v>322871.43</v>
      </c>
      <c r="J45" s="1">
        <v>710072.7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93</v>
      </c>
      <c r="H50" s="1">
        <v>432008.66</v>
      </c>
      <c r="J50" s="1">
        <v>533167.95</v>
      </c>
    </row>
    <row r="51" spans="1:10" ht="12.75">
      <c r="A51" t="s">
        <v>94</v>
      </c>
      <c r="H51" s="1">
        <v>100335.79</v>
      </c>
      <c r="J51" s="1">
        <v>182476.33</v>
      </c>
    </row>
    <row r="52" ht="12.75">
      <c r="A52" t="s">
        <v>92</v>
      </c>
    </row>
    <row r="53" spans="1:10" ht="12.75">
      <c r="A53" t="s">
        <v>68</v>
      </c>
      <c r="H53" s="11">
        <f>H54+H56+H57+H55</f>
        <v>3364.04</v>
      </c>
      <c r="I53" s="7"/>
      <c r="J53" s="11">
        <v>2329.26</v>
      </c>
    </row>
    <row r="54" ht="12.75" hidden="1"/>
    <row r="55" spans="1:10" ht="12.75">
      <c r="A55" t="s">
        <v>117</v>
      </c>
      <c r="H55" s="1">
        <f>592.66+214.19</f>
        <v>806.8499999999999</v>
      </c>
      <c r="J55" s="1">
        <v>32.39</v>
      </c>
    </row>
    <row r="56" spans="1:10" ht="12.75">
      <c r="A56" t="s">
        <v>69</v>
      </c>
      <c r="H56" s="1">
        <v>1676.25</v>
      </c>
      <c r="J56" s="1">
        <v>1193.48</v>
      </c>
    </row>
    <row r="57" spans="1:10" ht="12.75">
      <c r="A57" t="s">
        <v>116</v>
      </c>
      <c r="H57" s="1">
        <f>720.21+160.73</f>
        <v>880.94</v>
      </c>
      <c r="J57" s="1">
        <v>1103.39</v>
      </c>
    </row>
    <row r="58" ht="12.75" hidden="1"/>
    <row r="60" spans="1:10" ht="12.75">
      <c r="A60" t="s">
        <v>70</v>
      </c>
      <c r="H60" s="11">
        <f>H61+H62</f>
        <v>661.39</v>
      </c>
      <c r="I60" s="7"/>
      <c r="J60" s="11">
        <v>3963.09</v>
      </c>
    </row>
    <row r="61" spans="1:10" ht="12.75">
      <c r="A61" t="s">
        <v>71</v>
      </c>
      <c r="H61" s="1">
        <v>661.39</v>
      </c>
      <c r="J61" s="1">
        <v>3963.09</v>
      </c>
    </row>
    <row r="63" ht="12.75" hidden="1"/>
    <row r="64" spans="1:10" ht="12.75">
      <c r="A64" t="s">
        <v>133</v>
      </c>
      <c r="H64" s="11">
        <f>resultado!H37</f>
        <v>-66530.24999999953</v>
      </c>
      <c r="I64" s="7"/>
      <c r="J64" s="11">
        <v>-52527.21000000043</v>
      </c>
    </row>
    <row r="66" spans="4:8" ht="12.75">
      <c r="D66" t="s">
        <v>150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136</v>
      </c>
      <c r="F70" t="s">
        <v>137</v>
      </c>
    </row>
    <row r="71" spans="2:7" ht="12.75">
      <c r="B71" t="s">
        <v>105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B43">
      <selection activeCell="C113" sqref="C113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30</v>
      </c>
    </row>
    <row r="4" spans="1:3" ht="12.75">
      <c r="A4" s="2"/>
      <c r="B4" s="2"/>
      <c r="C4" s="2" t="s">
        <v>100</v>
      </c>
    </row>
    <row r="5" spans="1:3" ht="12.75">
      <c r="A5" s="2"/>
      <c r="C5" s="2" t="s">
        <v>74</v>
      </c>
    </row>
    <row r="6" ht="12.75">
      <c r="A6" s="2"/>
    </row>
    <row r="7" spans="1:4" ht="12.75">
      <c r="A7" s="14" t="s">
        <v>54</v>
      </c>
      <c r="B7" s="14"/>
      <c r="C7" s="14"/>
      <c r="D7" s="14"/>
    </row>
    <row r="8" spans="1:4" ht="12.75">
      <c r="A8" s="15" t="s">
        <v>31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147</v>
      </c>
      <c r="E11" s="6"/>
      <c r="F11" s="18" t="s">
        <v>144</v>
      </c>
    </row>
    <row r="12" spans="2:5" ht="13.5" thickTop="1">
      <c r="B12" s="6"/>
      <c r="E12" s="6"/>
    </row>
    <row r="13" spans="1:6" ht="12.75">
      <c r="A13" s="2" t="s">
        <v>40</v>
      </c>
      <c r="B13" s="6"/>
      <c r="C13" s="2"/>
      <c r="D13" s="11">
        <f>D15+D26</f>
        <v>92416.08000000045</v>
      </c>
      <c r="E13" s="7"/>
      <c r="F13" s="11">
        <v>22515.609999999593</v>
      </c>
    </row>
    <row r="14" spans="1:5" ht="12.75">
      <c r="A14" s="2"/>
      <c r="B14" s="6"/>
      <c r="C14" s="2"/>
      <c r="E14" s="6"/>
    </row>
    <row r="15" spans="1:6" ht="12.75">
      <c r="A15" s="2" t="s">
        <v>95</v>
      </c>
      <c r="B15" s="7"/>
      <c r="C15" s="2"/>
      <c r="D15" s="11">
        <f>D16+D19</f>
        <v>-55172.539999999535</v>
      </c>
      <c r="E15" s="7"/>
      <c r="F15" s="11">
        <v>73003.13999999958</v>
      </c>
    </row>
    <row r="16" spans="1:6" ht="12.75">
      <c r="A16" s="9" t="s">
        <v>132</v>
      </c>
      <c r="B16" s="19"/>
      <c r="C16" s="13"/>
      <c r="D16" s="19">
        <f>resultado!H37</f>
        <v>-66530.24999999953</v>
      </c>
      <c r="E16" s="6"/>
      <c r="F16" s="19">
        <v>-52527.21000000043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41</v>
      </c>
      <c r="B19" s="19"/>
      <c r="C19" s="9"/>
      <c r="D19" s="11">
        <f>D21+D22+D23</f>
        <v>11357.71</v>
      </c>
      <c r="E19" s="7"/>
      <c r="F19" s="11">
        <v>125530.35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75219.24</v>
      </c>
      <c r="H22" s="1"/>
    </row>
    <row r="23" spans="1:8" ht="12.75">
      <c r="A23" s="9"/>
      <c r="B23" s="19"/>
      <c r="C23" s="9" t="s">
        <v>123</v>
      </c>
      <c r="D23" s="19">
        <v>11357.71</v>
      </c>
      <c r="E23" s="6"/>
      <c r="F23" s="19">
        <v>50311.11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42</v>
      </c>
      <c r="B25" s="19"/>
      <c r="C25" s="2"/>
      <c r="D25" s="7"/>
      <c r="E25" s="5"/>
      <c r="F25" s="7"/>
    </row>
    <row r="26" spans="1:6" ht="12.75">
      <c r="A26" s="2" t="s">
        <v>43</v>
      </c>
      <c r="B26" s="6"/>
      <c r="C26" s="2"/>
      <c r="D26" s="11">
        <f>D28+D50</f>
        <v>147588.62</v>
      </c>
      <c r="E26" s="7"/>
      <c r="F26" s="11">
        <v>-50487.53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44</v>
      </c>
      <c r="B28" s="6"/>
      <c r="C28" s="2"/>
      <c r="D28" s="11">
        <f>D29+D30+D31+D41+D44+D43+D45+D46</f>
        <v>18377.090000000022</v>
      </c>
      <c r="E28" s="7"/>
      <c r="F28" s="11">
        <v>-43657.43</v>
      </c>
      <c r="H28" s="1"/>
    </row>
    <row r="29" spans="1:11" ht="12.75">
      <c r="A29" s="9"/>
      <c r="B29" s="6"/>
      <c r="C29" s="9" t="s">
        <v>75</v>
      </c>
      <c r="D29" s="13">
        <f>ativo!I22-ativo!G22</f>
        <v>14937.210000000021</v>
      </c>
      <c r="E29" s="2"/>
      <c r="F29" s="13">
        <v>-19021.82</v>
      </c>
      <c r="H29" s="1"/>
      <c r="I29" s="5"/>
      <c r="J29" s="5"/>
      <c r="K29" s="5"/>
    </row>
    <row r="30" spans="1:11" ht="12.75">
      <c r="A30" s="9"/>
      <c r="B30" s="6"/>
      <c r="C30" s="9" t="s">
        <v>96</v>
      </c>
      <c r="D30" s="13">
        <f>ativo!I24-ativo!G24</f>
        <v>1490</v>
      </c>
      <c r="E30" s="2"/>
      <c r="F30" s="13">
        <v>80</v>
      </c>
      <c r="H30" s="1"/>
      <c r="I30" s="5"/>
      <c r="J30" s="5"/>
      <c r="K30" s="5"/>
    </row>
    <row r="31" spans="1:11" ht="12.75">
      <c r="A31" s="9"/>
      <c r="B31" s="6"/>
      <c r="C31" s="9" t="s">
        <v>78</v>
      </c>
      <c r="D31" s="1">
        <f>ativo!I25-ativo!G25</f>
        <v>3316.66</v>
      </c>
      <c r="F31" s="1">
        <v>5800.36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-2895.18</v>
      </c>
      <c r="E41" s="6"/>
      <c r="F41" s="19">
        <v>975.42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-28028.59</v>
      </c>
    </row>
    <row r="44" spans="1:6" ht="12.75">
      <c r="A44" s="9"/>
      <c r="B44" s="6"/>
      <c r="C44" t="s">
        <v>119</v>
      </c>
      <c r="D44" s="19">
        <f>ativo!I33-ativo!G33</f>
        <v>0</v>
      </c>
      <c r="E44" s="6"/>
      <c r="F44" s="19">
        <v>0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135</v>
      </c>
      <c r="D46" s="19">
        <f>ativo!I34-ativo!G34</f>
        <v>1528.4</v>
      </c>
      <c r="E46" s="6"/>
      <c r="F46" s="19">
        <v>-3462.8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53</v>
      </c>
      <c r="B49" s="6"/>
      <c r="D49" s="7"/>
      <c r="E49" s="6"/>
      <c r="F49" s="7"/>
    </row>
    <row r="50" spans="1:6" ht="12.75">
      <c r="A50" t="s">
        <v>45</v>
      </c>
      <c r="B50" s="6"/>
      <c r="D50" s="11">
        <f>D51+D52+D55+D56+D59+D60</f>
        <v>129211.52999999998</v>
      </c>
      <c r="E50" s="7"/>
      <c r="F50" s="11">
        <v>-6830.099999999962</v>
      </c>
    </row>
    <row r="51" spans="2:6" ht="12.75">
      <c r="B51" s="6"/>
      <c r="C51" t="s">
        <v>82</v>
      </c>
      <c r="D51" s="19">
        <f>passivo2!G21-passivo2!I21-102728.73</f>
        <v>-36960.979999999996</v>
      </c>
      <c r="E51" s="7"/>
      <c r="F51" s="19">
        <v>-4823.159999999974</v>
      </c>
    </row>
    <row r="52" spans="2:6" ht="12.75">
      <c r="B52" s="6"/>
      <c r="C52" t="s">
        <v>12</v>
      </c>
      <c r="D52" s="19">
        <f>passivo2!G24-passivo2!I24</f>
        <v>8039.550000000003</v>
      </c>
      <c r="E52" s="7"/>
      <c r="F52" s="19">
        <v>2439.98</v>
      </c>
    </row>
    <row r="53" spans="2:5" ht="12.75" hidden="1">
      <c r="B53" s="6"/>
      <c r="E53" s="6"/>
    </row>
    <row r="54" spans="2:5" ht="12.75" hidden="1">
      <c r="B54" s="6"/>
      <c r="C54" t="s">
        <v>27</v>
      </c>
      <c r="E54" s="6"/>
    </row>
    <row r="55" spans="2:6" ht="12.75">
      <c r="B55" s="6"/>
      <c r="C55" t="s">
        <v>121</v>
      </c>
      <c r="D55" s="1">
        <f>passivo2!G28-passivo2!I28</f>
        <v>163397.34999999998</v>
      </c>
      <c r="E55" s="6"/>
      <c r="F55" s="1">
        <v>15923.86</v>
      </c>
    </row>
    <row r="56" spans="2:6" ht="12.75">
      <c r="B56" s="6"/>
      <c r="C56" t="s">
        <v>29</v>
      </c>
      <c r="D56" s="5">
        <f>passivo2!G29-passivo2!I29</f>
        <v>-2490.3399999999997</v>
      </c>
      <c r="E56" s="6"/>
      <c r="F56" s="5">
        <v>1099.37</v>
      </c>
    </row>
    <row r="57" spans="2:6" ht="12.75" hidden="1">
      <c r="B57" s="6"/>
      <c r="C57" t="s">
        <v>83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83</v>
      </c>
      <c r="D59" s="19">
        <f>passivo2!G30-passivo2!I30</f>
        <v>-2774.050000000003</v>
      </c>
      <c r="E59" s="6"/>
      <c r="F59" s="19">
        <v>-21470.15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46</v>
      </c>
      <c r="B62" s="6"/>
      <c r="C62" s="2"/>
      <c r="D62" s="11">
        <f>D69</f>
        <v>11612.349999999977</v>
      </c>
      <c r="E62" s="7"/>
      <c r="F62" s="11">
        <v>37811.440000000075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47</v>
      </c>
      <c r="B69" s="5"/>
      <c r="D69" s="1">
        <f>ativo!G43-ativo!I43+D22</f>
        <v>11612.349999999977</v>
      </c>
      <c r="E69" s="6"/>
      <c r="F69" s="1">
        <v>37811.440000000075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48</v>
      </c>
      <c r="B101" s="7"/>
      <c r="C101" s="10"/>
      <c r="D101" s="12">
        <f>D13-D62</f>
        <v>80803.73000000048</v>
      </c>
      <c r="E101" s="7"/>
      <c r="F101" s="12">
        <v>-15295.830000000482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49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50</v>
      </c>
      <c r="B106" s="6"/>
      <c r="C106" s="2"/>
      <c r="D106" s="1">
        <f>ativo!I16</f>
        <v>28850.64</v>
      </c>
      <c r="E106" s="6"/>
      <c r="F106" s="1">
        <v>44146.47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51</v>
      </c>
      <c r="B108" s="7"/>
      <c r="C108" s="9"/>
      <c r="D108" s="21">
        <f>ativo!G16</f>
        <v>109654.37</v>
      </c>
      <c r="E108" s="6"/>
      <c r="F108" s="21">
        <v>28850.64</v>
      </c>
      <c r="H108" s="1"/>
      <c r="I108" s="1"/>
    </row>
    <row r="109" spans="2:5" ht="12.75">
      <c r="B109" s="7"/>
      <c r="E109" s="6"/>
    </row>
    <row r="110" spans="1:7" ht="13.5" thickBot="1">
      <c r="A110" s="2" t="s">
        <v>52</v>
      </c>
      <c r="B110" s="6"/>
      <c r="D110" s="12">
        <f>D108-D106</f>
        <v>80803.73</v>
      </c>
      <c r="E110" s="7"/>
      <c r="F110" s="12">
        <v>-15295.83</v>
      </c>
      <c r="G110" s="1"/>
    </row>
    <row r="111" ht="13.5" thickTop="1">
      <c r="E111" s="6"/>
    </row>
    <row r="112" spans="3:6" ht="12.75">
      <c r="C112" t="s">
        <v>151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136</v>
      </c>
      <c r="D116" t="s">
        <v>127</v>
      </c>
    </row>
    <row r="117" spans="1:4" ht="12.75">
      <c r="A117" t="s">
        <v>106</v>
      </c>
      <c r="D117" t="s">
        <v>128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110</v>
      </c>
      <c r="D123" s="6"/>
      <c r="E123" s="6"/>
      <c r="F123" s="6"/>
      <c r="G123" s="6"/>
    </row>
    <row r="124" ht="12.75">
      <c r="C124" t="s">
        <v>111</v>
      </c>
    </row>
    <row r="125" ht="12.75">
      <c r="C125" t="s">
        <v>112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101</v>
      </c>
    </row>
    <row r="6" ht="12.75">
      <c r="A6" s="2" t="s">
        <v>74</v>
      </c>
    </row>
    <row r="10" spans="1:5" ht="12.75">
      <c r="A10" s="2" t="s">
        <v>37</v>
      </c>
      <c r="B10" s="2"/>
      <c r="C10" s="2"/>
      <c r="D10" s="2"/>
      <c r="E10" s="2"/>
    </row>
    <row r="11" spans="1:5" ht="12.75">
      <c r="A11" s="2" t="s">
        <v>152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38</v>
      </c>
    </row>
    <row r="15" spans="1:5" ht="12.75">
      <c r="A15" s="22"/>
      <c r="B15" s="23" t="s">
        <v>32</v>
      </c>
      <c r="C15" s="24"/>
      <c r="D15" s="23" t="s">
        <v>33</v>
      </c>
      <c r="E15" s="25"/>
    </row>
    <row r="16" spans="1:5" ht="12.75">
      <c r="A16" s="26" t="s">
        <v>34</v>
      </c>
      <c r="B16" s="26" t="s">
        <v>35</v>
      </c>
      <c r="C16" s="27"/>
      <c r="D16" s="26" t="s">
        <v>36</v>
      </c>
      <c r="E16" s="28" t="s">
        <v>24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130</v>
      </c>
      <c r="B19" s="38">
        <v>291706</v>
      </c>
      <c r="C19" s="39" t="e">
        <v>#REF!</v>
      </c>
      <c r="D19" s="35">
        <v>50671.02</v>
      </c>
      <c r="E19" s="35">
        <f>B19+D19</f>
        <v>342377.02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50671.02</v>
      </c>
      <c r="C21" s="7"/>
      <c r="D21" s="42">
        <v>-50671.02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97</v>
      </c>
      <c r="B23" s="7"/>
      <c r="C23" s="7"/>
      <c r="D23" s="42">
        <f>resultado!J37</f>
        <v>-52527.21000000043</v>
      </c>
      <c r="E23" s="42">
        <f>D23</f>
        <v>-52527.21000000043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142</v>
      </c>
      <c r="B25" s="40">
        <f>B19+B21</f>
        <v>342377.02</v>
      </c>
      <c r="C25" s="40" t="e">
        <f>C19+#REF!+C23+C21</f>
        <v>#REF!</v>
      </c>
      <c r="D25" s="35">
        <f>D19+D21+D23</f>
        <v>-52527.21000000043</v>
      </c>
      <c r="E25" s="35">
        <f>B25+D25</f>
        <v>289849.8099999996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145</v>
      </c>
      <c r="B27" s="19"/>
      <c r="C27" s="19"/>
      <c r="D27" s="42">
        <f>-102728.73</f>
        <v>-102728.73</v>
      </c>
      <c r="E27" s="42">
        <f>D27</f>
        <v>-102728.73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v>-155255.94</v>
      </c>
      <c r="C29" s="19"/>
      <c r="D29" s="42">
        <f>52527.21+102728.73</f>
        <v>155255.94</v>
      </c>
      <c r="E29" s="36"/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131</v>
      </c>
      <c r="B31" s="7"/>
      <c r="C31" s="7"/>
      <c r="D31" s="42">
        <f>resultado!H37</f>
        <v>-66530.24999999953</v>
      </c>
      <c r="E31" s="42">
        <f>D31</f>
        <v>-66530.24999999953</v>
      </c>
      <c r="F31" s="1"/>
    </row>
    <row r="32" spans="1:8" ht="12.75">
      <c r="A32" s="41"/>
      <c r="B32" s="7"/>
      <c r="C32" s="7"/>
      <c r="D32" s="36"/>
      <c r="E32" s="36"/>
      <c r="F32" s="1"/>
      <c r="G32" s="1"/>
      <c r="H32" s="1"/>
    </row>
    <row r="33" spans="1:8" ht="12.75">
      <c r="A33" s="34" t="s">
        <v>148</v>
      </c>
      <c r="B33" s="35">
        <f>B25+B29+B31</f>
        <v>187121.08000000002</v>
      </c>
      <c r="C33" s="35" t="e">
        <f>C25+C29+C31</f>
        <v>#REF!</v>
      </c>
      <c r="D33" s="35">
        <f>D25+D29+D31+D27</f>
        <v>-66530.24999999996</v>
      </c>
      <c r="E33" s="35">
        <f>E25+E29+E31+E27</f>
        <v>120590.83000000006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146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136</v>
      </c>
      <c r="D40" t="s">
        <v>138</v>
      </c>
    </row>
    <row r="41" spans="1:4" ht="12.75">
      <c r="A41" t="s">
        <v>109</v>
      </c>
      <c r="D41" t="s">
        <v>139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98</v>
      </c>
    </row>
    <row r="48" spans="1:5" ht="12.75">
      <c r="A48" t="s">
        <v>107</v>
      </c>
      <c r="E48" s="1"/>
    </row>
    <row r="49" ht="12.75">
      <c r="A49" t="s">
        <v>108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9">
      <selection activeCell="D41" sqref="D41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102</v>
      </c>
    </row>
    <row r="4" ht="12.75">
      <c r="E4" s="2" t="s">
        <v>72</v>
      </c>
    </row>
    <row r="7" spans="3:6" ht="12.75">
      <c r="C7" s="2" t="s">
        <v>23</v>
      </c>
      <c r="E7" s="2" t="s">
        <v>28</v>
      </c>
      <c r="F7" s="2"/>
    </row>
    <row r="8" spans="3:6" ht="12.75">
      <c r="C8" s="2" t="s">
        <v>18</v>
      </c>
      <c r="F8" s="2" t="s">
        <v>19</v>
      </c>
    </row>
    <row r="11" spans="7:10" ht="13.5" thickBot="1">
      <c r="G11" s="44"/>
      <c r="H11" s="8">
        <v>41882</v>
      </c>
      <c r="J11" s="8">
        <v>41639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1455244.7300000002</v>
      </c>
      <c r="I13" s="10"/>
      <c r="J13" s="11">
        <f>J15+J16+J18+J20+J21+J22</f>
        <v>3145724.21</v>
      </c>
    </row>
    <row r="14" spans="7:10" ht="12.75">
      <c r="G14" s="5"/>
      <c r="H14" s="1"/>
      <c r="J14" s="1"/>
    </row>
    <row r="15" spans="1:10" ht="12.75">
      <c r="A15" t="s">
        <v>84</v>
      </c>
      <c r="G15" s="5"/>
      <c r="H15" s="1">
        <v>1211157.76</v>
      </c>
      <c r="J15" s="1">
        <v>1861151.62</v>
      </c>
    </row>
    <row r="16" spans="1:10" ht="12.75">
      <c r="A16" t="s">
        <v>85</v>
      </c>
      <c r="G16" s="5"/>
      <c r="H16" s="1">
        <f>12610+106025.88</f>
        <v>118635.88</v>
      </c>
      <c r="J16" s="1">
        <f>830924.9+156762.85</f>
        <v>987687.75</v>
      </c>
    </row>
    <row r="17" spans="7:10" ht="12.75" hidden="1">
      <c r="G17" s="5"/>
      <c r="H17" s="1"/>
      <c r="J17" s="1"/>
    </row>
    <row r="18" spans="1:10" ht="12.75">
      <c r="A18" t="s">
        <v>86</v>
      </c>
      <c r="G18" s="5"/>
      <c r="H18" s="1">
        <v>4750</v>
      </c>
      <c r="J18" s="1">
        <v>58350</v>
      </c>
    </row>
    <row r="19" spans="7:10" ht="12.75" hidden="1">
      <c r="G19" s="5"/>
      <c r="H19" s="1"/>
      <c r="J19" s="1"/>
    </row>
    <row r="20" spans="1:10" ht="12.75">
      <c r="A20" t="s">
        <v>114</v>
      </c>
      <c r="G20" s="5"/>
      <c r="H20" s="1">
        <v>4530</v>
      </c>
      <c r="J20" s="1">
        <v>28238.3</v>
      </c>
    </row>
    <row r="21" spans="1:10" ht="12.75">
      <c r="A21" t="s">
        <v>87</v>
      </c>
      <c r="G21" s="5"/>
      <c r="H21" s="1">
        <v>18098.5</v>
      </c>
      <c r="J21" s="1">
        <v>38601</v>
      </c>
    </row>
    <row r="22" spans="1:10" ht="12.75">
      <c r="A22" t="s">
        <v>143</v>
      </c>
      <c r="G22" s="5"/>
      <c r="H22" s="1">
        <f>93542.59+4060+450+20</f>
        <v>98072.59</v>
      </c>
      <c r="J22" s="1">
        <f>6100+550+15+635+220+164175.54</f>
        <v>171695.54</v>
      </c>
    </row>
    <row r="23" spans="7:13" ht="12.75">
      <c r="G23" s="5"/>
      <c r="H23" s="1"/>
      <c r="J23" s="1"/>
      <c r="M23" s="1"/>
    </row>
    <row r="24" spans="1:10" ht="12.75">
      <c r="A24" s="2" t="s">
        <v>25</v>
      </c>
      <c r="B24" s="2"/>
      <c r="C24" s="2"/>
      <c r="D24" s="2"/>
      <c r="E24" s="2"/>
      <c r="F24" s="2"/>
      <c r="G24" s="7"/>
      <c r="H24" s="11">
        <f>H26+H27+H28+H29+H30+H31+H32</f>
        <v>-1521774.9799999997</v>
      </c>
      <c r="I24" s="10"/>
      <c r="J24" s="11">
        <f>J26+J27+J28+J29+J30+J31+J32</f>
        <v>-3198251.4200000004</v>
      </c>
    </row>
    <row r="25" spans="7:10" ht="12.75">
      <c r="G25" s="5"/>
      <c r="H25" s="1"/>
      <c r="J25" s="1"/>
    </row>
    <row r="26" spans="1:10" ht="12.75">
      <c r="A26" t="s">
        <v>88</v>
      </c>
      <c r="G26" s="5"/>
      <c r="H26" s="1">
        <f>-528468.64</f>
        <v>-528468.64</v>
      </c>
      <c r="J26" s="1">
        <f>-924835.05</f>
        <v>-924835.05</v>
      </c>
    </row>
    <row r="27" spans="1:10" ht="12.75">
      <c r="A27" t="s">
        <v>16</v>
      </c>
      <c r="G27" s="5"/>
      <c r="H27" s="1">
        <f>-136110.13</f>
        <v>-136110.13</v>
      </c>
      <c r="J27" s="1">
        <f>-203611.39</f>
        <v>-203611.39</v>
      </c>
    </row>
    <row r="28" spans="1:10" ht="12.75">
      <c r="A28" t="s">
        <v>89</v>
      </c>
      <c r="G28" s="5"/>
      <c r="H28" s="1">
        <f>-496594.41</f>
        <v>-496594.41</v>
      </c>
      <c r="J28" s="1">
        <f>-1331585.59</f>
        <v>-1331585.59</v>
      </c>
    </row>
    <row r="29" spans="1:13" ht="12.75">
      <c r="A29" t="s">
        <v>90</v>
      </c>
      <c r="G29" s="5"/>
      <c r="H29" s="1">
        <f>-408099.95</f>
        <v>-408099.95</v>
      </c>
      <c r="J29" s="1">
        <f>-728181.83</f>
        <v>-728181.83</v>
      </c>
      <c r="M29" s="1"/>
    </row>
    <row r="30" spans="1:13" ht="12.75">
      <c r="A30" t="s">
        <v>91</v>
      </c>
      <c r="G30" s="5"/>
      <c r="H30" s="1">
        <f>-28570.38</f>
        <v>-28570.38</v>
      </c>
      <c r="J30" s="1">
        <f>-53115.58</f>
        <v>-53115.58</v>
      </c>
      <c r="M30" s="1"/>
    </row>
    <row r="31" spans="1:10" ht="12.75">
      <c r="A31" t="s">
        <v>26</v>
      </c>
      <c r="G31" s="5"/>
      <c r="H31" s="1">
        <v>76068.53</v>
      </c>
      <c r="J31" s="1">
        <v>43078.02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-66530.24999999953</v>
      </c>
      <c r="I34" s="10"/>
      <c r="J34" s="11">
        <f>J13+J24</f>
        <v>-52527.21000000043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1:10" ht="13.5" thickBot="1">
      <c r="A37" s="2" t="s">
        <v>141</v>
      </c>
      <c r="B37" s="2"/>
      <c r="C37" s="2"/>
      <c r="D37" s="2"/>
      <c r="E37" s="2"/>
      <c r="F37" s="2"/>
      <c r="G37" s="7"/>
      <c r="H37" s="12">
        <f>H34+H36</f>
        <v>-66530.24999999953</v>
      </c>
      <c r="I37" s="7"/>
      <c r="J37" s="12">
        <f>J34+J36</f>
        <v>-52527.21000000043</v>
      </c>
    </row>
    <row r="38" ht="13.5" thickTop="1"/>
    <row r="40" ht="12.75">
      <c r="D40" t="s">
        <v>149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7" ht="12.75">
      <c r="A45" t="s">
        <v>136</v>
      </c>
      <c r="F45" s="6"/>
      <c r="G45" t="s">
        <v>137</v>
      </c>
    </row>
    <row r="46" spans="1:8" ht="12.75">
      <c r="A46" t="s">
        <v>109</v>
      </c>
      <c r="H46" t="s">
        <v>126</v>
      </c>
    </row>
    <row r="48" ht="12.75" hidden="1"/>
    <row r="50" spans="3:8" ht="12.75">
      <c r="C50" s="3"/>
      <c r="D50" s="6"/>
      <c r="E50" s="6"/>
      <c r="F50" s="6"/>
      <c r="G50" s="6"/>
      <c r="H50" s="6"/>
    </row>
    <row r="51" ht="12.75">
      <c r="D51" t="s">
        <v>6</v>
      </c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2014-04-24T19:13:42Z</cp:lastPrinted>
  <dcterms:created xsi:type="dcterms:W3CDTF">1999-02-04T01:52:30Z</dcterms:created>
  <dcterms:modified xsi:type="dcterms:W3CDTF">2015-01-08T19:57:26Z</dcterms:modified>
  <cp:category/>
  <cp:version/>
  <cp:contentType/>
  <cp:contentStatus/>
</cp:coreProperties>
</file>