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<sst xmlns="http://schemas.openxmlformats.org/spreadsheetml/2006/main" count="203" uniqueCount="155">
  <si>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</si>
  <si>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</si>
  <si>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</si>
  <si>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</si>
  <si>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</si>
  <si>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</si>
  <si>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</si>
  <si>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</si>
  <si>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</si>
  <si>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</si>
  <si>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</si>
  <si>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</si>
  <si>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</si>
  <si>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</si>
  <si>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</si>
  <si>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</si>
  <si>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</si>
  <si>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</si>
  <si>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</si>
  <si>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</si>
  <si>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</si>
  <si>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</si>
  <si>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</si>
  <si>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</si>
  <si>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</si>
  <si>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</si>
  <si>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</si>
  <si>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</si>
  <si>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</si>
  <si>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</si>
  <si>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</si>
  <si>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</si>
  <si>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</si>
  <si>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</si>
  <si>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</si>
  <si>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</si>
  <si>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</si>
  <si>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</si>
  <si>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</si>
  <si>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</si>
  <si>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</si>
  <si>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</si>
  <si>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</si>
  <si>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</si>
  <si>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</si>
  <si>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</si>
  <si>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</si>
  <si>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</si>
  <si>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</si>
  <si>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</si>
  <si>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</si>
  <si>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</si>
  <si>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</si>
  <si>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</si>
  <si>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</si>
  <si>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</si>
  <si>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</si>
  <si>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</si>
  <si>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</si>
  <si>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</si>
  <si>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</si>
  <si>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</si>
  <si>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</si>
  <si>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</si>
  <si>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</si>
  <si>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</si>
  <si>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</si>
  <si>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</si>
  <si>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</si>
  <si>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</si>
  <si>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</si>
  <si>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</si>
  <si>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</si>
  <si>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</si>
  <si>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</si>
  <si>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</si>
  <si>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</si>
  <si>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</si>
  <si>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</si>
  <si>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</si>
  <si>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</si>
  <si>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</si>
  <si>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</si>
  <si>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</si>
  <si>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</si>
  <si>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</si>
  <si>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</si>
  <si>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</si>
  <si>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</si>
  <si>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</si>
  <si>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</si>
  <si>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</si>
  <si>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</si>
  <si>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</si>
  <si>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</si>
  <si>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</si>
  <si>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</si>
  <si>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</si>
  <si>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</si>
  <si>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</si>
  <si>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</si>
  <si>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</si>
  <si>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</si>
  <si>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</si>
  <si>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</si>
  <si>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</si>
  <si>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</si>
  <si>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</si>
  <si>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</si>
  <si>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</si>
  <si>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</si>
  <si>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</si>
  <si>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</si>
  <si>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</si>
  <si>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</si>
  <si>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</si>
  <si>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</si>
  <si>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</si>
  <si>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</si>
  <si>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</si>
  <si>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</si>
  <si>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</si>
  <si>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</si>
  <si>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</si>
  <si>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</si>
  <si>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</si>
  <si>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</si>
  <si>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</si>
  <si>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</si>
  <si>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</si>
  <si>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</si>
  <si>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</si>
  <si>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</si>
  <si>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31/12/2012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</si>
  <si>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</si>
  <si>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</si>
  <si>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</si>
  <si>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</si>
  <si>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</si>
  <si>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</si>
  <si>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</si>
  <si>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</si>
  <si>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</si>
  <si>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</si>
  <si>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</si>
  <si>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</si>
  <si>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 xml:space="preserve">    Diretora Adm/Financeira</t>
  </si>
  <si>
    <t>Belém, 31 de Outubro de 2013.</t>
  </si>
  <si>
    <t>Belém, 31  de Outubro de 2013.</t>
  </si>
  <si>
    <t>31/10/2013</t>
  </si>
  <si>
    <t xml:space="preserve">                            Belém, 31 de Outubro de 2013</t>
  </si>
  <si>
    <t>Belém, 31 de Outubro de 2013</t>
  </si>
  <si>
    <t xml:space="preserve">        NO PERÍODO DE 31 DE OUTUBRO DE 2013 E 31 DEZEMBRO DE 2012.</t>
  </si>
  <si>
    <t>Saldo em 31 de Setembro de 2013</t>
  </si>
  <si>
    <t xml:space="preserve">                                      Belém, 31 de Outubro de 2013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</si>
</sst>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9">
      <selection activeCell="G37" sqref="G37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101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41578</v>
      </c>
      <c r="H11" s="4"/>
      <c r="I11" s="8">
        <v>41274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232752.81999999998</v>
      </c>
      <c r="H14" s="1"/>
      <c r="I14" s="11">
        <f>I16+I20+I35+I34</f>
        <v>265141.20999999996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30518.55</v>
      </c>
      <c r="H16" s="1"/>
      <c r="I16" s="11">
        <f>I17+I18</f>
        <v>44146.47</v>
      </c>
      <c r="K16" s="1"/>
    </row>
    <row r="17" spans="1:9" ht="12.75">
      <c r="A17" t="s">
        <v>77</v>
      </c>
      <c r="E17" s="1"/>
      <c r="F17" s="1"/>
      <c r="G17" s="5">
        <f>30518.55-G18</f>
        <v>23833.35</v>
      </c>
      <c r="H17" s="6"/>
      <c r="I17" s="5">
        <f>44146.47-I18</f>
        <v>42979.28</v>
      </c>
    </row>
    <row r="18" spans="1:9" ht="12.75">
      <c r="A18" t="s">
        <v>78</v>
      </c>
      <c r="F18" s="1"/>
      <c r="G18" s="5">
        <v>6685.2</v>
      </c>
      <c r="H18" s="5"/>
      <c r="I18" s="5">
        <v>1167.19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198274.27</v>
      </c>
      <c r="H20" s="1"/>
      <c r="I20" s="11">
        <f>I22+I25+I24+I31+I33+I23+I32</f>
        <v>220994.74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294505.6</v>
      </c>
      <c r="H22" s="5"/>
      <c r="I22" s="5">
        <v>289786.93</v>
      </c>
      <c r="M22" s="1"/>
    </row>
    <row r="23" spans="1:11" ht="12.75">
      <c r="A23" s="9" t="s">
        <v>120</v>
      </c>
      <c r="B23" s="2"/>
      <c r="C23" s="2"/>
      <c r="D23" s="2"/>
      <c r="F23" s="1"/>
      <c r="G23" s="5">
        <f>-280836.51</f>
        <v>-280836.51</v>
      </c>
      <c r="H23" s="5"/>
      <c r="I23" s="5">
        <f>-235566.04</f>
        <v>-235566.04</v>
      </c>
      <c r="K23" s="1"/>
    </row>
    <row r="24" spans="1:11" ht="12.75">
      <c r="A24" s="9" t="s">
        <v>98</v>
      </c>
      <c r="B24" s="2"/>
      <c r="C24" s="2"/>
      <c r="D24" s="2"/>
      <c r="F24" s="1"/>
      <c r="G24" s="5">
        <v>87302.08</v>
      </c>
      <c r="H24" s="5"/>
      <c r="I24" s="5">
        <v>87402.08</v>
      </c>
      <c r="K24" s="1"/>
    </row>
    <row r="25" spans="1:12" ht="12.75">
      <c r="A25" s="9" t="s">
        <v>79</v>
      </c>
      <c r="G25" s="5">
        <v>0</v>
      </c>
      <c r="H25" s="6"/>
      <c r="I25" s="5">
        <v>9117.02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0</v>
      </c>
      <c r="H31" s="6"/>
      <c r="I31" s="5">
        <f>830.24+150</f>
        <v>980.24</v>
      </c>
      <c r="K31" s="1"/>
    </row>
    <row r="32" spans="1:11" ht="12.75">
      <c r="A32" t="s">
        <v>132</v>
      </c>
      <c r="G32" s="5">
        <v>97303.1</v>
      </c>
      <c r="H32" s="6"/>
      <c r="I32" s="5">
        <v>69274.51</v>
      </c>
      <c r="K32" s="1"/>
    </row>
    <row r="33" spans="7:9" ht="12.75">
      <c r="G33" s="5"/>
      <c r="H33" s="6"/>
      <c r="I33" s="5"/>
    </row>
    <row r="34" spans="1:9" ht="12.75">
      <c r="A34" s="2" t="s">
        <v>138</v>
      </c>
      <c r="B34" s="2"/>
      <c r="C34" s="2"/>
      <c r="G34" s="11">
        <v>3960</v>
      </c>
      <c r="H34" s="6"/>
      <c r="I34" s="11">
        <v>0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645124.56</v>
      </c>
      <c r="H41" s="1"/>
      <c r="I41" s="11">
        <f>I43</f>
        <v>605378.12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G44+G46+G49+G47+G50+G51+G48+G54+G45</f>
        <v>645124.56</v>
      </c>
      <c r="H43" s="1"/>
      <c r="I43" s="11">
        <f>I44+I46+I49+I47+I50+I51+I48+I54+I45</f>
        <v>605378.12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127</v>
      </c>
      <c r="G45" s="5">
        <v>469685.88</v>
      </c>
      <c r="H45" s="6"/>
      <c r="I45" s="5">
        <v>456329.88</v>
      </c>
    </row>
    <row r="46" spans="1:12" ht="12.75">
      <c r="A46" t="s">
        <v>80</v>
      </c>
      <c r="G46" s="5">
        <v>49869.08</v>
      </c>
      <c r="H46" s="6"/>
      <c r="I46" s="5">
        <v>39119.08</v>
      </c>
      <c r="L46" s="1"/>
    </row>
    <row r="47" spans="1:12" ht="12.75">
      <c r="A47" t="s">
        <v>81</v>
      </c>
      <c r="G47" s="5">
        <v>139565.25</v>
      </c>
      <c r="H47" s="6"/>
      <c r="I47" s="5">
        <v>127659.22</v>
      </c>
      <c r="L47" s="1"/>
    </row>
    <row r="48" spans="1:9" ht="12.75">
      <c r="A48" t="s">
        <v>117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7503.41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7:12" ht="12.75" hidden="1">
      <c r="G51" s="5"/>
      <c r="H51" s="5"/>
      <c r="I51" s="5"/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122</v>
      </c>
      <c r="G54" s="5">
        <f>-71864.06</f>
        <v>-71864.06</v>
      </c>
      <c r="H54" s="5"/>
      <c r="I54" s="5">
        <f>-71864.06</f>
        <v>-71864.06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877877.38</v>
      </c>
      <c r="H56" s="1"/>
      <c r="I56" s="12">
        <f>I14+I41</f>
        <v>870519.33</v>
      </c>
    </row>
    <row r="57" ht="13.5" thickTop="1"/>
    <row r="58" ht="12.75">
      <c r="D58" t="s">
        <v>147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140</v>
      </c>
      <c r="F64" t="s">
        <v>141</v>
      </c>
    </row>
    <row r="65" spans="2:7" ht="12.75">
      <c r="B65" t="s">
        <v>105</v>
      </c>
      <c r="G65" t="s">
        <v>129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L36" sqref="L36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101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41578</v>
      </c>
      <c r="H13" s="4"/>
      <c r="I13" s="8">
        <v>41274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574371.4299999999</v>
      </c>
      <c r="H18" s="1"/>
      <c r="I18" s="11">
        <f>I21+I24+I25+I26+I23+I27+I29+I30+I28</f>
        <v>528142.3099999999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84</v>
      </c>
      <c r="G21" s="1">
        <f>136022.79+147060.41</f>
        <v>283083.2</v>
      </c>
      <c r="H21" s="1"/>
      <c r="I21" s="1">
        <f>185860.84+86189.08</f>
        <v>272049.92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31213.91</v>
      </c>
      <c r="H24" s="1"/>
      <c r="I24" s="1">
        <v>32429.88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123</v>
      </c>
      <c r="G28" s="1">
        <f>184170.24+9184.95</f>
        <v>193355.19</v>
      </c>
      <c r="H28" s="1"/>
      <c r="I28" s="1">
        <v>164479.53</v>
      </c>
    </row>
    <row r="29" spans="1:9" ht="12.75">
      <c r="A29" t="s">
        <v>30</v>
      </c>
      <c r="G29" s="1">
        <v>4282.94</v>
      </c>
      <c r="H29" s="1"/>
      <c r="I29" s="1">
        <v>3536.5</v>
      </c>
    </row>
    <row r="30" spans="1:12" ht="12.75">
      <c r="A30" t="s">
        <v>85</v>
      </c>
      <c r="G30" s="1">
        <v>62436.19</v>
      </c>
      <c r="H30" s="1"/>
      <c r="I30" s="1">
        <v>55646.48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303505.9499999997</v>
      </c>
      <c r="H33" s="1"/>
      <c r="I33" s="11">
        <f>I35+I37+I36</f>
        <v>342377.01999999955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342377.02</v>
      </c>
      <c r="H35" s="1"/>
      <c r="I35" s="1">
        <v>291706</v>
      </c>
      <c r="L35" s="1"/>
    </row>
    <row r="36" spans="1:12" ht="12.75">
      <c r="A36" t="s">
        <v>144</v>
      </c>
      <c r="G36" s="1">
        <f>resultado!H39</f>
        <v>-38871.0700000003</v>
      </c>
      <c r="H36" s="1"/>
      <c r="I36" s="1">
        <f>resultado!J39</f>
        <v>50671.01999999955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877877.3799999997</v>
      </c>
      <c r="H42" s="1"/>
      <c r="I42" s="12">
        <f>I18+I33+I31</f>
        <v>870519.3299999995</v>
      </c>
    </row>
    <row r="43" ht="13.5" thickTop="1"/>
    <row r="44" spans="7:9" ht="12.75">
      <c r="G44" s="1"/>
      <c r="I44" s="1"/>
    </row>
    <row r="45" spans="4:11" ht="12.75">
      <c r="D45" t="s">
        <v>148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140</v>
      </c>
      <c r="F50" t="s">
        <v>141</v>
      </c>
    </row>
    <row r="51" spans="2:7" ht="12.75">
      <c r="B51" t="s">
        <v>106</v>
      </c>
      <c r="G51" t="s">
        <v>129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1">
      <selection activeCell="H31" sqref="H31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101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41578</v>
      </c>
      <c r="I13" s="4"/>
      <c r="J13" s="8">
        <v>41274</v>
      </c>
    </row>
    <row r="14" ht="13.5" thickTop="1"/>
    <row r="15" spans="1:10" ht="12.75">
      <c r="A15" s="2" t="s">
        <v>57</v>
      </c>
      <c r="H15" s="11">
        <f>H17+H18+H20+H22+H23+H24+H25</f>
        <v>2521850.34</v>
      </c>
      <c r="J15" s="11">
        <v>3034180.86</v>
      </c>
    </row>
    <row r="17" spans="1:10" ht="12.75">
      <c r="A17" t="s">
        <v>86</v>
      </c>
      <c r="G17" s="5"/>
      <c r="H17" s="1">
        <f>resultado!H15</f>
        <v>1561829.52</v>
      </c>
      <c r="I17" s="1"/>
      <c r="J17" s="1">
        <v>1860387.1</v>
      </c>
    </row>
    <row r="18" spans="1:10" ht="12.75">
      <c r="A18" t="s">
        <v>87</v>
      </c>
      <c r="G18" s="5"/>
      <c r="H18" s="1">
        <f>resultado!H16</f>
        <v>763223.9400000001</v>
      </c>
      <c r="I18" s="1"/>
      <c r="J18" s="1">
        <v>785871.07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88</v>
      </c>
      <c r="G20" s="5"/>
      <c r="H20" s="1">
        <f>resultado!H18</f>
        <v>58350</v>
      </c>
      <c r="I20" s="1"/>
      <c r="J20" s="1">
        <v>3300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116</v>
      </c>
      <c r="G22" s="5"/>
      <c r="H22" s="1">
        <f>resultado!H20</f>
        <v>21812</v>
      </c>
      <c r="I22" s="1"/>
      <c r="J22" s="1">
        <v>76017</v>
      </c>
    </row>
    <row r="23" spans="1:10" ht="12.75">
      <c r="A23" t="s">
        <v>89</v>
      </c>
      <c r="G23" s="5"/>
      <c r="H23" s="1">
        <f>resultado!H21</f>
        <v>11402</v>
      </c>
      <c r="I23" s="1"/>
      <c r="J23" s="1">
        <v>29643.56</v>
      </c>
    </row>
    <row r="24" spans="1:10" ht="12.75">
      <c r="A24" t="s">
        <v>18</v>
      </c>
      <c r="G24" s="5"/>
      <c r="H24" s="1">
        <f>resultado!H22+resultado!H36-H25</f>
        <v>104603.94</v>
      </c>
      <c r="I24" s="1"/>
      <c r="J24" s="1">
        <v>111879.15</v>
      </c>
    </row>
    <row r="25" spans="1:10" ht="12.75">
      <c r="A25" t="s">
        <v>115</v>
      </c>
      <c r="H25" s="1">
        <v>628.94</v>
      </c>
      <c r="J25" s="1">
        <v>167082.98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1429400.7699999998</v>
      </c>
      <c r="J27" s="11">
        <v>1634128.06</v>
      </c>
    </row>
    <row r="28" ht="12.75">
      <c r="A28" s="2"/>
    </row>
    <row r="29" spans="1:10" ht="12.75">
      <c r="A29" t="s">
        <v>59</v>
      </c>
      <c r="H29" s="1">
        <v>544124.47</v>
      </c>
      <c r="J29" s="1">
        <v>648057.45</v>
      </c>
    </row>
    <row r="30" spans="8:10" ht="12.75" hidden="1">
      <c r="H30" s="1"/>
      <c r="J30" s="1"/>
    </row>
    <row r="31" spans="1:10" ht="12.75">
      <c r="A31" t="s">
        <v>60</v>
      </c>
      <c r="H31" s="1">
        <f>2603566.53-H29-H44-H53-H60</f>
        <v>885276.2999999998</v>
      </c>
      <c r="J31" s="1">
        <v>986070.61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1092449.57</v>
      </c>
      <c r="I34" s="7"/>
      <c r="J34" s="11">
        <v>1400052.8</v>
      </c>
    </row>
    <row r="35" ht="12.75">
      <c r="I35" s="6"/>
    </row>
    <row r="36" spans="1:12" ht="12.75">
      <c r="A36" s="2" t="s">
        <v>63</v>
      </c>
      <c r="H36" s="11">
        <f>H38</f>
        <v>42845.12</v>
      </c>
      <c r="I36" s="6"/>
      <c r="J36" s="11">
        <v>1424.82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42845.12</v>
      </c>
      <c r="I38" s="6"/>
      <c r="J38" s="1">
        <v>1424.82</v>
      </c>
    </row>
    <row r="39" ht="12.75">
      <c r="I39" s="6"/>
    </row>
    <row r="40" spans="1:11" ht="13.5" thickBot="1">
      <c r="A40" s="2" t="s">
        <v>65</v>
      </c>
      <c r="H40" s="12">
        <f>H34+H36</f>
        <v>1135294.6900000002</v>
      </c>
      <c r="I40" s="7"/>
      <c r="J40" s="12">
        <v>1401477.62</v>
      </c>
      <c r="K40" s="7"/>
    </row>
    <row r="41" ht="13.5" thickTop="1"/>
    <row r="42" spans="1:13" ht="13.5" thickBot="1">
      <c r="A42" s="2" t="s">
        <v>66</v>
      </c>
      <c r="H42" s="12">
        <f>H44+H53+H60+H64</f>
        <v>1135294.6899999997</v>
      </c>
      <c r="I42" s="7"/>
      <c r="J42" s="12">
        <v>1401477.62</v>
      </c>
      <c r="K42" s="1"/>
      <c r="M42" s="1"/>
    </row>
    <row r="43" ht="13.5" thickTop="1"/>
    <row r="44" spans="1:11" ht="12.75">
      <c r="A44" t="s">
        <v>67</v>
      </c>
      <c r="H44" s="11">
        <f>H45+H50+H51</f>
        <v>1168736.05</v>
      </c>
      <c r="J44" s="11">
        <v>1344346.63</v>
      </c>
      <c r="K44" s="1"/>
    </row>
    <row r="45" spans="1:10" ht="12.75">
      <c r="A45" t="s">
        <v>68</v>
      </c>
      <c r="H45" s="1">
        <v>593882.98</v>
      </c>
      <c r="J45" s="1">
        <v>708840.83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95</v>
      </c>
      <c r="H50" s="1">
        <v>429123.6</v>
      </c>
      <c r="J50" s="1">
        <v>453213.57</v>
      </c>
    </row>
    <row r="51" spans="1:10" ht="12.75">
      <c r="A51" t="s">
        <v>96</v>
      </c>
      <c r="H51" s="1">
        <v>145729.47</v>
      </c>
      <c r="J51" s="1">
        <v>182292.23</v>
      </c>
    </row>
    <row r="52" ht="12.75">
      <c r="A52" t="s">
        <v>94</v>
      </c>
    </row>
    <row r="53" spans="1:10" ht="12.75">
      <c r="A53" t="s">
        <v>69</v>
      </c>
      <c r="H53" s="11">
        <f>H54+H56+H57+H55</f>
        <v>1483.3300000000002</v>
      </c>
      <c r="I53" s="7"/>
      <c r="J53" s="11">
        <v>4038.13</v>
      </c>
    </row>
    <row r="54" ht="12.75" hidden="1"/>
    <row r="55" spans="1:10" ht="12.75">
      <c r="A55" t="s">
        <v>119</v>
      </c>
      <c r="H55" s="1">
        <v>32.39</v>
      </c>
      <c r="J55" s="1">
        <v>2516.12</v>
      </c>
    </row>
    <row r="56" spans="1:10" ht="12.75">
      <c r="A56" t="s">
        <v>70</v>
      </c>
      <c r="H56" s="1">
        <v>1193.48</v>
      </c>
      <c r="J56" s="1">
        <v>1383.19</v>
      </c>
    </row>
    <row r="57" spans="1:10" ht="12.75">
      <c r="A57" t="s">
        <v>118</v>
      </c>
      <c r="H57" s="1">
        <v>257.46</v>
      </c>
      <c r="J57" s="1">
        <v>138.82</v>
      </c>
    </row>
    <row r="58" ht="12.75" hidden="1"/>
    <row r="60" spans="1:10" ht="12.75">
      <c r="A60" t="s">
        <v>71</v>
      </c>
      <c r="H60" s="11">
        <f>H61+H62</f>
        <v>3946.38</v>
      </c>
      <c r="I60" s="7"/>
      <c r="J60" s="11">
        <v>2421.84</v>
      </c>
    </row>
    <row r="61" spans="1:10" ht="12.75">
      <c r="A61" t="s">
        <v>72</v>
      </c>
      <c r="H61" s="1">
        <v>3946.38</v>
      </c>
      <c r="J61" s="1">
        <v>2421.84</v>
      </c>
    </row>
    <row r="63" ht="12.75" hidden="1"/>
    <row r="64" spans="1:10" ht="12.75">
      <c r="A64" t="s">
        <v>137</v>
      </c>
      <c r="H64" s="11">
        <f>resultado!H39</f>
        <v>-38871.0700000003</v>
      </c>
      <c r="I64" s="7"/>
      <c r="J64" s="11">
        <v>50671.01999999955</v>
      </c>
    </row>
    <row r="66" spans="4:8" ht="12.75">
      <c r="D66" t="s">
        <v>151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140</v>
      </c>
      <c r="F70" t="s">
        <v>141</v>
      </c>
    </row>
    <row r="71" spans="2:7" ht="12.75">
      <c r="B71" t="s">
        <v>107</v>
      </c>
      <c r="G71" t="s">
        <v>146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41">
      <selection activeCell="D24" sqref="D2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102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149</v>
      </c>
      <c r="E11" s="6"/>
      <c r="F11" s="18" t="s">
        <v>133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26118.519999999742</v>
      </c>
      <c r="E13" s="7"/>
      <c r="F13" s="11">
        <v>179734.9599999995</v>
      </c>
    </row>
    <row r="14" spans="1:5" ht="12.75">
      <c r="A14" s="2"/>
      <c r="B14" s="6"/>
      <c r="C14" s="2"/>
      <c r="E14" s="6"/>
    </row>
    <row r="15" spans="1:6" ht="12.75">
      <c r="A15" s="2" t="s">
        <v>97</v>
      </c>
      <c r="B15" s="7"/>
      <c r="C15" s="2"/>
      <c r="D15" s="11">
        <f>D16+D19</f>
        <v>6399.399999999703</v>
      </c>
      <c r="E15" s="7"/>
      <c r="F15" s="11">
        <v>119604.56</v>
      </c>
    </row>
    <row r="16" spans="1:6" ht="12.75">
      <c r="A16" s="9" t="s">
        <v>136</v>
      </c>
      <c r="B16" s="19"/>
      <c r="C16" s="13"/>
      <c r="D16" s="19">
        <f>resultado!H39</f>
        <v>-38871.0700000003</v>
      </c>
      <c r="E16" s="6"/>
      <c r="F16" s="19">
        <v>50671.01999999955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45270.47</v>
      </c>
      <c r="E19" s="7"/>
      <c r="F19" s="11">
        <v>68933.54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124</v>
      </c>
      <c r="D22" s="19">
        <v>0</v>
      </c>
      <c r="E22" s="6"/>
      <c r="F22" s="19">
        <v>25529.86</v>
      </c>
      <c r="H22" s="1"/>
    </row>
    <row r="23" spans="1:8" ht="12.75">
      <c r="A23" s="9"/>
      <c r="B23" s="19"/>
      <c r="C23" s="9" t="s">
        <v>125</v>
      </c>
      <c r="D23" s="19">
        <v>45270.47</v>
      </c>
      <c r="E23" s="6"/>
      <c r="F23" s="19">
        <v>43403.68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19719.12000000004</v>
      </c>
      <c r="E26" s="7"/>
      <c r="F26" s="11">
        <v>60130.4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D29+D30+D31+D41+D44+D43+D45+D46</f>
        <v>-26509.999999999993</v>
      </c>
      <c r="E28" s="7"/>
      <c r="F28" s="11">
        <v>-108651.45</v>
      </c>
      <c r="H28" s="1"/>
    </row>
    <row r="29" spans="1:11" ht="12.75">
      <c r="A29" s="9"/>
      <c r="B29" s="6"/>
      <c r="C29" s="9" t="s">
        <v>76</v>
      </c>
      <c r="D29" s="13">
        <f>ativo!I22-ativo!G22</f>
        <v>-4718.669999999984</v>
      </c>
      <c r="E29" s="2"/>
      <c r="F29" s="13">
        <v>-53396.94</v>
      </c>
      <c r="H29" s="1"/>
      <c r="I29" s="5"/>
      <c r="J29" s="5"/>
      <c r="K29" s="5"/>
    </row>
    <row r="30" spans="1:11" ht="12.75">
      <c r="A30" s="9"/>
      <c r="B30" s="6"/>
      <c r="C30" s="9" t="s">
        <v>98</v>
      </c>
      <c r="D30" s="13">
        <f>ativo!I24-ativo!G24</f>
        <v>100</v>
      </c>
      <c r="E30" s="2"/>
      <c r="F30" s="13">
        <v>-4236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9117.02</v>
      </c>
      <c r="F31" s="1">
        <v>-1435.41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980.24</v>
      </c>
      <c r="E41" s="6"/>
      <c r="F41" s="19">
        <v>1019.76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132</v>
      </c>
      <c r="D43" s="19">
        <f>ativo!I32-ativo!G32</f>
        <v>-28028.59000000001</v>
      </c>
      <c r="E43" s="6"/>
      <c r="F43" s="19">
        <v>-50809.86</v>
      </c>
    </row>
    <row r="44" spans="1:6" ht="12.75">
      <c r="A44" s="9"/>
      <c r="B44" s="6"/>
      <c r="C44" t="s">
        <v>121</v>
      </c>
      <c r="D44" s="19">
        <f>ativo!I33-ativo!G33</f>
        <v>0</v>
      </c>
      <c r="E44" s="6"/>
      <c r="F44" s="19">
        <v>207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139</v>
      </c>
      <c r="D46" s="19">
        <f>ativo!I34-ativo!G34</f>
        <v>-3960</v>
      </c>
      <c r="E46" s="6"/>
      <c r="F46" s="19">
        <v>0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D51+D52+D55+D56+D59+D60</f>
        <v>46229.12000000003</v>
      </c>
      <c r="E50" s="7"/>
      <c r="F50" s="11">
        <v>168781.85</v>
      </c>
    </row>
    <row r="51" spans="2:6" ht="12.75">
      <c r="B51" s="6"/>
      <c r="C51" t="s">
        <v>84</v>
      </c>
      <c r="D51" s="19">
        <f>passivo2!G21-passivo2!I21</f>
        <v>11033.280000000028</v>
      </c>
      <c r="E51" s="7"/>
      <c r="F51" s="19">
        <v>4162.009999999951</v>
      </c>
    </row>
    <row r="52" spans="2:6" ht="12.75">
      <c r="B52" s="6"/>
      <c r="C52" t="s">
        <v>12</v>
      </c>
      <c r="D52" s="19">
        <f>passivo2!G24-passivo2!I24</f>
        <v>-1215.9700000000012</v>
      </c>
      <c r="E52" s="7"/>
      <c r="F52" s="19">
        <v>14224.75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123</v>
      </c>
      <c r="D55" s="1">
        <f>passivo2!G28-passivo2!I28</f>
        <v>28875.660000000003</v>
      </c>
      <c r="E55" s="6"/>
      <c r="F55" s="1">
        <v>164479.53</v>
      </c>
    </row>
    <row r="56" spans="2:6" ht="12.75">
      <c r="B56" s="6"/>
      <c r="C56" t="s">
        <v>30</v>
      </c>
      <c r="D56" s="5">
        <f>passivo2!G29-passivo2!I29</f>
        <v>746.4399999999996</v>
      </c>
      <c r="E56" s="6"/>
      <c r="F56" s="5">
        <v>79.34999999999991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6789.709999999999</v>
      </c>
      <c r="E59" s="6"/>
      <c r="F59" s="19">
        <v>-14163.79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39746.44000000006</v>
      </c>
      <c r="E62" s="7"/>
      <c r="F62" s="11">
        <v>160404.63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f>ativo!G43-ativo!I43</f>
        <v>39746.44000000006</v>
      </c>
      <c r="E69" s="6"/>
      <c r="F69" s="1">
        <v>160404.63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-13627.920000000318</v>
      </c>
      <c r="E101" s="7"/>
      <c r="F101" s="12">
        <v>19330.329999999492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44146.47</v>
      </c>
      <c r="E106" s="6"/>
      <c r="F106" s="1">
        <v>24816.14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52</v>
      </c>
      <c r="B108" s="7"/>
      <c r="C108" s="9"/>
      <c r="D108" s="21">
        <f>ativo!G16</f>
        <v>30518.55</v>
      </c>
      <c r="E108" s="6"/>
      <c r="F108" s="21">
        <v>44146.47</v>
      </c>
      <c r="H108" s="1"/>
      <c r="I108" s="1"/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-13627.920000000002</v>
      </c>
      <c r="E110" s="7"/>
      <c r="F110" s="12">
        <v>19330.33</v>
      </c>
      <c r="G110" s="1"/>
    </row>
    <row r="111" ht="13.5" thickTop="1">
      <c r="E111" s="6"/>
    </row>
    <row r="112" spans="3:6" ht="12.75">
      <c r="C112" t="s">
        <v>150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140</v>
      </c>
      <c r="D116" t="s">
        <v>130</v>
      </c>
    </row>
    <row r="117" spans="1:4" ht="12.75">
      <c r="A117" t="s">
        <v>108</v>
      </c>
      <c r="D117" t="s">
        <v>131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112</v>
      </c>
      <c r="D123" s="6"/>
      <c r="E123" s="6"/>
      <c r="F123" s="6"/>
      <c r="G123" s="6"/>
    </row>
    <row r="124" ht="12.75">
      <c r="C124" t="s">
        <v>113</v>
      </c>
    </row>
    <row r="125" ht="12.75">
      <c r="C125" t="s">
        <v>114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103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152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126</v>
      </c>
      <c r="B19" s="38">
        <v>268578.51</v>
      </c>
      <c r="C19" s="39" t="e">
        <v>#REF!</v>
      </c>
      <c r="D19" s="35">
        <v>23127.49</v>
      </c>
      <c r="E19" s="35">
        <f>B19+D19</f>
        <v>291706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128</v>
      </c>
      <c r="B21" s="19">
        <v>23127.49</v>
      </c>
      <c r="C21" s="7"/>
      <c r="D21" s="42">
        <v>-23127.49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99</v>
      </c>
      <c r="B23" s="7"/>
      <c r="C23" s="7"/>
      <c r="D23" s="42">
        <f>resultado!J39</f>
        <v>50671.01999999955</v>
      </c>
      <c r="E23" s="42">
        <f>D23</f>
        <v>50671.01999999955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134</v>
      </c>
      <c r="B25" s="40">
        <f>B19+B21</f>
        <v>291706</v>
      </c>
      <c r="C25" s="40" t="e">
        <f>C19+#REF!+C23+C21</f>
        <v>#REF!</v>
      </c>
      <c r="D25" s="35">
        <f>D19+D21+D23</f>
        <v>50671.01999999955</v>
      </c>
      <c r="E25" s="35">
        <f>B25+D25</f>
        <v>342377.01999999955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128</v>
      </c>
      <c r="B27" s="19">
        <v>50671.02</v>
      </c>
      <c r="C27" s="19"/>
      <c r="D27" s="42">
        <f>-50671.02</f>
        <v>-50671.02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135</v>
      </c>
      <c r="B29" s="7"/>
      <c r="C29" s="7"/>
      <c r="D29" s="42">
        <f>resultado!H39</f>
        <v>-38871.0700000003</v>
      </c>
      <c r="E29" s="42">
        <f>D29</f>
        <v>-38871.0700000003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153</v>
      </c>
      <c r="B31" s="35">
        <f>B25+B27+B29</f>
        <v>342377.02</v>
      </c>
      <c r="C31" s="35" t="e">
        <f>C25+C27+C29</f>
        <v>#REF!</v>
      </c>
      <c r="D31" s="35">
        <f>D25+D27+D29</f>
        <v>-38871.07000000074</v>
      </c>
      <c r="E31" s="35">
        <f>E25+E27+E29</f>
        <v>303505.94999999925</v>
      </c>
      <c r="F31" s="1"/>
      <c r="G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154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140</v>
      </c>
      <c r="D38" t="s">
        <v>142</v>
      </c>
    </row>
    <row r="39" spans="1:4" ht="12.75">
      <c r="A39" t="s">
        <v>111</v>
      </c>
      <c r="D39" t="s">
        <v>143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100</v>
      </c>
    </row>
    <row r="46" spans="1:5" ht="12.75">
      <c r="A46" t="s">
        <v>109</v>
      </c>
      <c r="E46" s="1"/>
    </row>
    <row r="47" ht="12.75">
      <c r="A47" t="s">
        <v>110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3">
      <selection activeCell="H31" sqref="H3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104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41578</v>
      </c>
      <c r="J11" s="8">
        <v>41274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2521850.34</v>
      </c>
      <c r="I13" s="10"/>
      <c r="J13" s="11">
        <f>J15+J16+J18+J20+J21+J22</f>
        <v>3034180.86</v>
      </c>
    </row>
    <row r="14" spans="7:10" ht="12.75">
      <c r="G14" s="5"/>
      <c r="H14" s="1"/>
      <c r="J14" s="1"/>
    </row>
    <row r="15" spans="1:10" ht="12.75">
      <c r="A15" t="s">
        <v>86</v>
      </c>
      <c r="G15" s="5"/>
      <c r="H15" s="1">
        <v>1561829.52</v>
      </c>
      <c r="J15" s="1">
        <f>1859037.1+1350</f>
        <v>1860387.1</v>
      </c>
    </row>
    <row r="16" spans="1:10" ht="12.75">
      <c r="A16" t="s">
        <v>87</v>
      </c>
      <c r="G16" s="5"/>
      <c r="H16" s="1">
        <f>708531.3+54692.64</f>
        <v>763223.9400000001</v>
      </c>
      <c r="J16" s="1">
        <f>726967.92+58903.15</f>
        <v>785871.0700000001</v>
      </c>
    </row>
    <row r="17" spans="7:10" ht="12.75" hidden="1">
      <c r="G17" s="5"/>
      <c r="H17" s="1"/>
      <c r="J17" s="1"/>
    </row>
    <row r="18" spans="1:10" ht="12.75">
      <c r="A18" t="s">
        <v>88</v>
      </c>
      <c r="G18" s="5"/>
      <c r="H18" s="1">
        <v>58350</v>
      </c>
      <c r="J18" s="1">
        <v>3300</v>
      </c>
    </row>
    <row r="19" spans="7:10" ht="12.75" hidden="1">
      <c r="G19" s="5"/>
      <c r="H19" s="1"/>
      <c r="J19" s="1"/>
    </row>
    <row r="20" spans="1:10" ht="12.75">
      <c r="A20" t="s">
        <v>116</v>
      </c>
      <c r="G20" s="5"/>
      <c r="H20" s="1">
        <v>21812</v>
      </c>
      <c r="J20" s="1">
        <v>76017</v>
      </c>
    </row>
    <row r="21" spans="1:10" ht="12.75">
      <c r="A21" t="s">
        <v>89</v>
      </c>
      <c r="G21" s="5"/>
      <c r="H21" s="1">
        <v>11402</v>
      </c>
      <c r="J21" s="1">
        <v>29643.56</v>
      </c>
    </row>
    <row r="22" spans="1:10" ht="12.75">
      <c r="A22" t="s">
        <v>18</v>
      </c>
      <c r="G22" s="5"/>
      <c r="H22" s="1">
        <f>220+615+535+3590+15+99000+1257.88</f>
        <v>105232.88</v>
      </c>
      <c r="J22" s="1">
        <f>8021.15+390+110+4960+265480.98</f>
        <v>278962.13</v>
      </c>
    </row>
    <row r="23" spans="7:13" ht="12.75">
      <c r="G23" s="5"/>
      <c r="H23" s="1"/>
      <c r="J23" s="1"/>
      <c r="M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-2560721.41</v>
      </c>
      <c r="I24" s="10"/>
      <c r="J24" s="11">
        <f>J26+J27+J28+J29+J30+J31</f>
        <v>-2983509.8400000003</v>
      </c>
    </row>
    <row r="25" spans="7:10" ht="12.75">
      <c r="G25" s="5"/>
      <c r="H25" s="1"/>
      <c r="J25" s="1"/>
    </row>
    <row r="26" spans="1:10" ht="12.75">
      <c r="A26" t="s">
        <v>90</v>
      </c>
      <c r="G26" s="5"/>
      <c r="H26" s="1">
        <f>-711060.35</f>
        <v>-711060.35</v>
      </c>
      <c r="J26" s="1">
        <f>-972154.19</f>
        <v>-972154.19</v>
      </c>
    </row>
    <row r="27" spans="1:10" ht="12.75">
      <c r="A27" t="s">
        <v>16</v>
      </c>
      <c r="G27" s="5"/>
      <c r="H27" s="1">
        <v>-175003.69</v>
      </c>
      <c r="J27" s="1">
        <f>-240902.09</f>
        <v>-240902.09</v>
      </c>
    </row>
    <row r="28" spans="1:10" ht="12.75">
      <c r="A28" t="s">
        <v>91</v>
      </c>
      <c r="G28" s="5"/>
      <c r="H28" s="1">
        <f>-1106049.23</f>
        <v>-1106049.23</v>
      </c>
      <c r="J28" s="1">
        <f>-1265415.37</f>
        <v>-1265415.37</v>
      </c>
    </row>
    <row r="29" spans="1:13" ht="12.75">
      <c r="A29" t="s">
        <v>92</v>
      </c>
      <c r="G29" s="5"/>
      <c r="H29" s="1">
        <f>-566504.18</f>
        <v>-566504.18</v>
      </c>
      <c r="J29" s="1">
        <f>-452296.36</f>
        <v>-452296.36</v>
      </c>
      <c r="M29" s="1"/>
    </row>
    <row r="30" spans="1:13" ht="12.75">
      <c r="A30" t="s">
        <v>93</v>
      </c>
      <c r="G30" s="5"/>
      <c r="H30" s="1">
        <f>-44949.08</f>
        <v>-44949.08</v>
      </c>
      <c r="J30" s="1">
        <f>-54166.65</f>
        <v>-54166.65</v>
      </c>
      <c r="M30" s="1"/>
    </row>
    <row r="31" spans="1:10" ht="12.75">
      <c r="A31" t="s">
        <v>27</v>
      </c>
      <c r="G31" s="5"/>
      <c r="H31" s="1">
        <v>42845.12</v>
      </c>
      <c r="J31" s="1">
        <v>1424.82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-38871.0700000003</v>
      </c>
      <c r="I34" s="10"/>
      <c r="J34" s="11">
        <f>J13+J24</f>
        <v>50671.01999999955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1:10" ht="13.5" thickBot="1">
      <c r="A39" s="2" t="s">
        <v>145</v>
      </c>
      <c r="B39" s="2"/>
      <c r="C39" s="2"/>
      <c r="D39" s="2"/>
      <c r="E39" s="2"/>
      <c r="F39" s="2"/>
      <c r="G39" s="7"/>
      <c r="H39" s="12">
        <f>H34+H36+H37+H38</f>
        <v>-38871.0700000003</v>
      </c>
      <c r="I39" s="10"/>
      <c r="J39" s="12">
        <f>J34+J36+J37+J38</f>
        <v>50671.01999999955</v>
      </c>
    </row>
    <row r="40" ht="13.5" thickTop="1"/>
    <row r="42" ht="12.75">
      <c r="D42" t="s">
        <v>147</v>
      </c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7" ht="12.75">
      <c r="A47" t="s">
        <v>140</v>
      </c>
      <c r="F47" s="6"/>
      <c r="G47" t="s">
        <v>141</v>
      </c>
    </row>
    <row r="48" spans="1:8" ht="12.75">
      <c r="A48" t="s">
        <v>111</v>
      </c>
      <c r="H48" t="s">
        <v>129</v>
      </c>
    </row>
    <row r="50" ht="12.75" hidden="1"/>
    <row r="52" spans="3:8" ht="12.75">
      <c r="C52" s="3"/>
      <c r="D52" s="6"/>
      <c r="E52" s="6"/>
      <c r="F52" s="6"/>
      <c r="G52" s="6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2013-10-23T17:01:45Z</cp:lastPrinted>
  <dcterms:created xsi:type="dcterms:W3CDTF">1999-02-04T01:52:30Z</dcterms:created>
  <dcterms:modified xsi:type="dcterms:W3CDTF">2014-04-16T17:54:04Z</dcterms:modified>
  <cp:category/>
  <cp:version/>
  <cp:contentType/>
  <cp:contentStatus/>
</cp:coreProperties>
</file>