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<sst xmlns="http://schemas.openxmlformats.org/spreadsheetml/2006/main" count="203" uniqueCount="153">
  <si>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</si>
  <si>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</si>
  <si>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</si>
  <si>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</si>
  <si>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</si>
  <si>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</si>
  <si>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</si>
  <si>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</si>
  <si>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</si>
  <si>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</si>
  <si>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</si>
  <si>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</si>
  <si>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</si>
  <si>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</si>
  <si>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</si>
  <si>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</si>
  <si>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</si>
  <si>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</si>
  <si>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</si>
  <si>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</si>
  <si>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</si>
  <si>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</si>
  <si>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</si>
  <si>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</si>
  <si>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</si>
  <si>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</si>
  <si>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</si>
  <si>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</si>
  <si>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</si>
  <si>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</si>
  <si>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</si>
  <si>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</si>
  <si>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</si>
  <si>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</si>
  <si>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</si>
  <si>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</si>
  <si>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</si>
  <si>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</si>
  <si>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</si>
  <si>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</si>
  <si>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</si>
  <si>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</si>
  <si>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</si>
  <si>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</si>
  <si>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</si>
  <si>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</si>
  <si>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</si>
  <si>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</si>
  <si>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</si>
  <si>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</si>
  <si>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</si>
  <si>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</si>
  <si>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</si>
  <si>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</si>
  <si>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</si>
  <si>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</si>
  <si>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</si>
  <si>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</si>
  <si>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</si>
  <si>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</si>
  <si>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</si>
  <si>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</si>
  <si>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</si>
  <si>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</si>
  <si>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</si>
  <si>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</si>
  <si>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</si>
  <si>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</si>
  <si>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</si>
  <si>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</si>
  <si>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</si>
  <si>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</si>
  <si>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</si>
  <si>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</si>
  <si>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</si>
  <si>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</si>
  <si>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</si>
  <si>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</si>
  <si>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</si>
  <si>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</si>
  <si>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</si>
  <si>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</si>
  <si>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</si>
  <si>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</si>
  <si>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</si>
  <si>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</si>
  <si>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</si>
  <si>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</si>
  <si>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</si>
  <si>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</si>
  <si>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</si>
  <si>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</si>
  <si>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</si>
  <si>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</si>
  <si>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</si>
  <si>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</si>
  <si>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</si>
  <si>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</si>
  <si>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</si>
  <si>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</si>
  <si>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</si>
  <si>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</si>
  <si>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</si>
  <si>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</si>
  <si>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</si>
  <si>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</si>
  <si>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</si>
  <si>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</si>
  <si>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</si>
  <si>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</si>
  <si>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</si>
  <si>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</si>
  <si>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</si>
  <si>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</si>
  <si>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</si>
  <si>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</si>
  <si>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</si>
  <si>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</si>
  <si>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</si>
  <si>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</si>
  <si>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</si>
  <si>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</si>
  <si>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</si>
  <si>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</si>
  <si>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</si>
  <si>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</si>
  <si>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</si>
  <si>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</si>
  <si>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</si>
  <si>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</si>
  <si>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</si>
  <si>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</si>
  <si>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</si>
  <si>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</si>
  <si>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</si>
  <si>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</si>
  <si>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</si>
  <si>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</si>
  <si>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</si>
  <si>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</si>
  <si>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</si>
  <si>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</si>
  <si>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</si>
  <si>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</si>
  <si>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</si>
  <si>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Belém, 31 de Dezembro de 2013.</t>
  </si>
  <si>
    <t xml:space="preserve">        NO PERÍODO DE 31 DE DEZEMBRO DE 2013 E 31 DEZEMBRO DE 2012.</t>
  </si>
  <si>
    <t>Saldo em 31 de Dezembro de 2013</t>
  </si>
  <si>
    <t xml:space="preserve">                                      Belém, 31 de Dezembro de 2013</t>
  </si>
  <si>
    <t xml:space="preserve">                            Belém, 31 de Dezembro de 2013</t>
  </si>
  <si>
    <t>Belém, 31 de Dezembro de 2013</t>
  </si>
  <si>
    <t xml:space="preserve">   Outras Receitas </t>
  </si>
  <si>
    <t>31/12/2013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</si>
</sst>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41639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243191.69999999995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28850.64</v>
      </c>
      <c r="H16" s="1"/>
      <c r="I16" s="11">
        <f>I17+I18</f>
        <v>44146.47</v>
      </c>
      <c r="K16" s="1"/>
    </row>
    <row r="17" spans="1:9" ht="12.75">
      <c r="A17" t="s">
        <v>76</v>
      </c>
      <c r="E17" s="1"/>
      <c r="F17" s="1"/>
      <c r="G17" s="5">
        <f>28850.64-G18</f>
        <v>10318.64</v>
      </c>
      <c r="H17" s="6"/>
      <c r="I17" s="5">
        <f>44146.47-I18</f>
        <v>42979.28</v>
      </c>
    </row>
    <row r="18" spans="1:9" ht="12.75">
      <c r="A18" t="s">
        <v>77</v>
      </c>
      <c r="F18" s="1"/>
      <c r="G18" s="5">
        <v>18532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210878.25999999998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308808.75</v>
      </c>
      <c r="H22" s="5"/>
      <c r="I22" s="5">
        <v>289786.93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-285877.15</f>
        <v>-285877.15</v>
      </c>
      <c r="H23" s="5"/>
      <c r="I23" s="5">
        <f>-235566.04</f>
        <v>-235566.04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87322.08</v>
      </c>
      <c r="H24" s="5"/>
      <c r="I24" s="5">
        <v>87402.08</v>
      </c>
      <c r="K24" s="1"/>
    </row>
    <row r="25" spans="1:12" ht="12.75">
      <c r="A25" s="9" t="s">
        <v>78</v>
      </c>
      <c r="G25" s="5">
        <v>3316.66</v>
      </c>
      <c r="H25" s="6"/>
      <c r="I25" s="5">
        <v>9117.02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4.82</v>
      </c>
      <c r="H31" s="6"/>
      <c r="I31" s="5">
        <f>830.24+150</f>
        <v>980.24</v>
      </c>
      <c r="K31" s="1"/>
    </row>
    <row r="32" spans="1:11" ht="12.75">
      <c r="A32" t="s">
        <v>131</v>
      </c>
      <c r="G32" s="5">
        <v>97303.1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137</v>
      </c>
      <c r="B34" s="2"/>
      <c r="C34" s="2"/>
      <c r="G34" s="11">
        <v>3462.8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567970.3200000001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G44+G46+G49+G47+G50+G48+G53+G45</f>
        <v>567970.3200000001</v>
      </c>
      <c r="H43" s="1"/>
      <c r="I43" s="11">
        <f>I44+I46+I49+I47+I50+I48+I53+I45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126</v>
      </c>
      <c r="G45" s="5">
        <v>469685.88</v>
      </c>
      <c r="H45" s="6"/>
      <c r="I45" s="5">
        <v>456329.88</v>
      </c>
    </row>
    <row r="46" spans="1:12" ht="12.75">
      <c r="A46" t="s">
        <v>79</v>
      </c>
      <c r="G46" s="5">
        <v>49869.08</v>
      </c>
      <c r="H46" s="6"/>
      <c r="I46" s="5">
        <v>39119.08</v>
      </c>
      <c r="L46" s="1"/>
    </row>
    <row r="47" spans="1:12" ht="12.75">
      <c r="A47" t="s">
        <v>80</v>
      </c>
      <c r="G47" s="5">
        <v>142995.25</v>
      </c>
      <c r="H47" s="6"/>
      <c r="I47" s="5">
        <v>127659.22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7503.41</v>
      </c>
      <c r="H49" s="6"/>
      <c r="I49" s="5">
        <v>3769</v>
      </c>
      <c r="L49" s="1"/>
    </row>
    <row r="50" spans="1:9" ht="12.75">
      <c r="A50" t="s">
        <v>82</v>
      </c>
      <c r="G50" s="5">
        <v>0</v>
      </c>
      <c r="H50" s="6"/>
      <c r="I50" s="5">
        <v>5365</v>
      </c>
    </row>
    <row r="51" spans="7:9" ht="12.75" hidden="1">
      <c r="G51" s="5"/>
      <c r="H51" s="5"/>
      <c r="I51" s="5"/>
    </row>
    <row r="52" spans="7:9" ht="12.75" hidden="1">
      <c r="G52" s="5"/>
      <c r="H52" s="5"/>
      <c r="I52" s="5"/>
    </row>
    <row r="53" spans="1:12" ht="12.75">
      <c r="A53" t="s">
        <v>121</v>
      </c>
      <c r="G53" s="5">
        <f>-147083.3</f>
        <v>-147083.3</v>
      </c>
      <c r="H53" s="5"/>
      <c r="I53" s="5">
        <f>-71864.06</f>
        <v>-71864.06</v>
      </c>
      <c r="K53" s="1"/>
      <c r="L53" s="1"/>
    </row>
    <row r="54" spans="1:9" ht="12.75">
      <c r="A54" t="s">
        <v>3</v>
      </c>
      <c r="G54" s="5"/>
      <c r="H54" s="6"/>
      <c r="I54" s="5"/>
    </row>
    <row r="55" spans="1:9" ht="13.5" thickBot="1">
      <c r="A55" s="2" t="s">
        <v>5</v>
      </c>
      <c r="B55" s="2"/>
      <c r="G55" s="12">
        <f>G14+G41</f>
        <v>811162.02</v>
      </c>
      <c r="H55" s="1"/>
      <c r="I55" s="12">
        <f>I14+I41</f>
        <v>870519.33</v>
      </c>
    </row>
    <row r="56" ht="13.5" thickTop="1"/>
    <row r="57" ht="12.75">
      <c r="D57" t="s">
        <v>145</v>
      </c>
    </row>
    <row r="59" ht="12.75">
      <c r="G59" s="1"/>
    </row>
    <row r="62" spans="1:10" ht="12.75">
      <c r="A62" s="6"/>
      <c r="B62" s="6"/>
      <c r="C62" s="6"/>
      <c r="D62" s="6"/>
      <c r="F62" s="6"/>
      <c r="G62" s="6"/>
      <c r="H62" s="6"/>
      <c r="I62" s="6"/>
      <c r="J62" s="6"/>
    </row>
    <row r="63" spans="1:6" ht="12.75">
      <c r="A63" t="s">
        <v>139</v>
      </c>
      <c r="F63" t="s">
        <v>140</v>
      </c>
    </row>
    <row r="64" spans="2:7" ht="12.75">
      <c r="B64" t="s">
        <v>104</v>
      </c>
      <c r="G64" t="s">
        <v>128</v>
      </c>
    </row>
    <row r="67" ht="12.75" hidden="1"/>
    <row r="68" spans="3:7" ht="12.75">
      <c r="C68" s="6"/>
      <c r="D68" s="6"/>
      <c r="E68" s="6"/>
      <c r="F68" s="6"/>
      <c r="G68" s="6"/>
    </row>
    <row r="69" ht="12.75">
      <c r="D69" t="s">
        <v>6</v>
      </c>
    </row>
    <row r="70" ht="12.75">
      <c r="D70" t="s">
        <v>7</v>
      </c>
    </row>
    <row r="71" ht="12.75">
      <c r="D71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D46" sqref="D4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41639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521312.21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165559.51+101667.25</f>
        <v>267226.76</v>
      </c>
      <c r="H21" s="1"/>
      <c r="I21" s="1">
        <f>185860.84+86189.08</f>
        <v>272049.92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34869.86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122</v>
      </c>
      <c r="G28" s="1">
        <v>180403.39</v>
      </c>
      <c r="H28" s="1"/>
      <c r="I28" s="1">
        <v>164479.53</v>
      </c>
    </row>
    <row r="29" spans="1:9" ht="12.75">
      <c r="A29" t="s">
        <v>29</v>
      </c>
      <c r="G29" s="1">
        <v>4635.87</v>
      </c>
      <c r="H29" s="1"/>
      <c r="I29" s="1">
        <v>3536.5</v>
      </c>
    </row>
    <row r="30" spans="1:12" ht="12.75">
      <c r="A30" t="s">
        <v>84</v>
      </c>
      <c r="G30" s="1">
        <v>34176.33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289849.81000000006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342377.02</v>
      </c>
      <c r="H35" s="1"/>
      <c r="I35" s="1">
        <v>291706</v>
      </c>
      <c r="L35" s="1"/>
    </row>
    <row r="36" spans="1:12" ht="12.75">
      <c r="A36" t="s">
        <v>143</v>
      </c>
      <c r="G36" s="1">
        <f>resultado!H37</f>
        <v>-52527.20999999996</v>
      </c>
      <c r="H36" s="1"/>
      <c r="I36" s="1">
        <f>resultado!J37</f>
        <v>50671.01999999955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811162.02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145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139</v>
      </c>
      <c r="F50" t="s">
        <v>140</v>
      </c>
    </row>
    <row r="51" spans="2:7" ht="12.75">
      <c r="B51" t="s">
        <v>105</v>
      </c>
      <c r="G51" t="s">
        <v>128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8">
      <selection activeCell="H14" sqref="H14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41639</v>
      </c>
      <c r="I13" s="4"/>
      <c r="J13" s="8">
        <v>41274</v>
      </c>
    </row>
    <row r="14" ht="13.5" thickTop="1"/>
    <row r="15" spans="1:10" ht="12.75">
      <c r="A15" s="2" t="s">
        <v>56</v>
      </c>
      <c r="H15" s="11">
        <f>H17+H18+H20+H22+H23+H24+H25</f>
        <v>3145724.21</v>
      </c>
      <c r="J15" s="11">
        <v>3034180.86</v>
      </c>
    </row>
    <row r="17" spans="1:10" ht="12.75">
      <c r="A17" t="s">
        <v>85</v>
      </c>
      <c r="G17" s="5"/>
      <c r="H17" s="1">
        <f>resultado!H15</f>
        <v>1861151.62</v>
      </c>
      <c r="I17" s="1"/>
      <c r="J17" s="1">
        <v>1860387.1</v>
      </c>
    </row>
    <row r="18" spans="1:10" ht="12.75">
      <c r="A18" t="s">
        <v>86</v>
      </c>
      <c r="G18" s="5"/>
      <c r="H18" s="1">
        <f>resultado!H16</f>
        <v>987687.75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87</v>
      </c>
      <c r="G20" s="5"/>
      <c r="H20" s="1">
        <f>resultado!H18</f>
        <v>58350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115</v>
      </c>
      <c r="G22" s="5"/>
      <c r="H22" s="1">
        <f>resultado!H20</f>
        <v>28238.3</v>
      </c>
      <c r="I22" s="1"/>
      <c r="J22" s="1">
        <v>76017</v>
      </c>
    </row>
    <row r="23" spans="1:10" ht="12.75">
      <c r="A23" t="s">
        <v>88</v>
      </c>
      <c r="G23" s="5"/>
      <c r="H23" s="1">
        <f>resultado!H21</f>
        <v>38601</v>
      </c>
      <c r="I23" s="1"/>
      <c r="J23" s="1">
        <v>29643.56</v>
      </c>
    </row>
    <row r="24" spans="1:10" ht="12.75">
      <c r="A24" t="s">
        <v>151</v>
      </c>
      <c r="G24" s="5"/>
      <c r="H24" s="1">
        <f>resultado!H22-H25</f>
        <v>169112.18000000002</v>
      </c>
      <c r="I24" s="1"/>
      <c r="J24" s="1">
        <v>111879.15</v>
      </c>
    </row>
    <row r="25" spans="1:10" ht="12.75">
      <c r="A25" t="s">
        <v>114</v>
      </c>
      <c r="H25" s="1">
        <v>2583.36</v>
      </c>
      <c r="J25" s="1">
        <v>167082.98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1809320.1099999999</v>
      </c>
      <c r="J27" s="11">
        <v>1634128.06</v>
      </c>
    </row>
    <row r="28" ht="12.75">
      <c r="A28" s="2"/>
    </row>
    <row r="29" spans="1:10" ht="12.75">
      <c r="A29" t="s">
        <v>58</v>
      </c>
      <c r="H29" s="1">
        <v>630613.56</v>
      </c>
      <c r="J29" s="1">
        <v>648057.45</v>
      </c>
    </row>
    <row r="30" spans="8:10" ht="12.75" hidden="1">
      <c r="H30" s="1"/>
      <c r="J30" s="1"/>
    </row>
    <row r="31" spans="1:10" ht="12.75">
      <c r="A31" t="s">
        <v>59</v>
      </c>
      <c r="H31" s="1">
        <f>3241329.44-H29-H44-H53-H60</f>
        <v>1178706.5499999998</v>
      </c>
      <c r="J31" s="1">
        <v>986070.61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1336404.1</v>
      </c>
      <c r="I34" s="7"/>
      <c r="J34" s="11">
        <v>1400052.8</v>
      </c>
    </row>
    <row r="35" ht="12.75">
      <c r="I35" s="6"/>
    </row>
    <row r="36" spans="1:12" ht="12.75">
      <c r="A36" s="2" t="s">
        <v>62</v>
      </c>
      <c r="H36" s="11">
        <f>H38</f>
        <v>43078.02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43078.02</v>
      </c>
      <c r="I38" s="6"/>
      <c r="J38" s="1">
        <v>1424.82</v>
      </c>
    </row>
    <row r="39" ht="12.75">
      <c r="I39" s="6"/>
    </row>
    <row r="40" spans="1:11" ht="13.5" thickBot="1">
      <c r="A40" s="2" t="s">
        <v>64</v>
      </c>
      <c r="H40" s="12">
        <f>H34+H36</f>
        <v>1379482.12</v>
      </c>
      <c r="I40" s="7"/>
      <c r="J40" s="12">
        <v>1401477.62</v>
      </c>
      <c r="K40" s="7"/>
    </row>
    <row r="41" ht="13.5" thickTop="1"/>
    <row r="42" spans="1:13" ht="13.5" thickBot="1">
      <c r="A42" s="2" t="s">
        <v>65</v>
      </c>
      <c r="H42" s="12">
        <f>H44+H53+H60+H64</f>
        <v>1379482.12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66</v>
      </c>
      <c r="H44" s="11">
        <f>H45+H50+H51</f>
        <v>1425716.98</v>
      </c>
      <c r="J44" s="11">
        <v>1344346.63</v>
      </c>
      <c r="K44" s="1"/>
    </row>
    <row r="45" spans="1:10" ht="12.75">
      <c r="A45" t="s">
        <v>67</v>
      </c>
      <c r="H45" s="1">
        <v>710072.7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94</v>
      </c>
      <c r="H50" s="1">
        <v>533167.95</v>
      </c>
      <c r="J50" s="1">
        <v>453213.57</v>
      </c>
    </row>
    <row r="51" spans="1:10" ht="12.75">
      <c r="A51" t="s">
        <v>95</v>
      </c>
      <c r="H51" s="1">
        <v>182476.33</v>
      </c>
      <c r="J51" s="1">
        <v>182292.23</v>
      </c>
    </row>
    <row r="52" ht="12.75">
      <c r="A52" t="s">
        <v>93</v>
      </c>
    </row>
    <row r="53" spans="1:10" ht="12.75">
      <c r="A53" t="s">
        <v>68</v>
      </c>
      <c r="H53" s="11">
        <f>H54+H56+H57+H55</f>
        <v>2329.2599999999998</v>
      </c>
      <c r="I53" s="7"/>
      <c r="J53" s="11">
        <v>4038.13</v>
      </c>
    </row>
    <row r="54" ht="12.75" hidden="1"/>
    <row r="55" spans="1:10" ht="12.75">
      <c r="A55" t="s">
        <v>118</v>
      </c>
      <c r="H55" s="1">
        <v>32.39</v>
      </c>
      <c r="J55" s="1">
        <v>2516.12</v>
      </c>
    </row>
    <row r="56" spans="1:10" ht="12.75">
      <c r="A56" t="s">
        <v>69</v>
      </c>
      <c r="H56" s="1">
        <v>1193.48</v>
      </c>
      <c r="J56" s="1">
        <v>1383.19</v>
      </c>
    </row>
    <row r="57" spans="1:10" ht="12.75">
      <c r="A57" t="s">
        <v>117</v>
      </c>
      <c r="H57" s="1">
        <f>267.79+111.84+723.76</f>
        <v>1103.3899999999999</v>
      </c>
      <c r="J57" s="1">
        <v>138.82</v>
      </c>
    </row>
    <row r="58" ht="12.75" hidden="1"/>
    <row r="60" spans="1:10" ht="12.75">
      <c r="A60" t="s">
        <v>70</v>
      </c>
      <c r="H60" s="11">
        <f>H61+H62</f>
        <v>3963.09</v>
      </c>
      <c r="I60" s="7"/>
      <c r="J60" s="11">
        <v>2421.84</v>
      </c>
    </row>
    <row r="61" spans="1:10" ht="12.75">
      <c r="A61" t="s">
        <v>71</v>
      </c>
      <c r="H61" s="1">
        <v>3963.09</v>
      </c>
      <c r="J61" s="1">
        <v>2421.84</v>
      </c>
    </row>
    <row r="63" ht="12.75" hidden="1"/>
    <row r="64" spans="1:10" ht="12.75">
      <c r="A64" t="s">
        <v>136</v>
      </c>
      <c r="H64" s="11">
        <f>resultado!H37</f>
        <v>-52527.20999999996</v>
      </c>
      <c r="I64" s="7"/>
      <c r="J64" s="11">
        <v>50671.01999999955</v>
      </c>
    </row>
    <row r="66" spans="4:8" ht="12.75">
      <c r="D66" t="s">
        <v>150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139</v>
      </c>
      <c r="F70" t="s">
        <v>140</v>
      </c>
    </row>
    <row r="71" spans="2:7" ht="12.75">
      <c r="B71" t="s">
        <v>106</v>
      </c>
      <c r="G71" t="s">
        <v>128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152</v>
      </c>
      <c r="E11" s="6"/>
      <c r="F11" s="18" t="s">
        <v>132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22515.61000000006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73003.14000000004</v>
      </c>
      <c r="E15" s="7"/>
      <c r="F15" s="11">
        <v>119604.56</v>
      </c>
    </row>
    <row r="16" spans="1:6" ht="12.75">
      <c r="A16" s="9" t="s">
        <v>135</v>
      </c>
      <c r="B16" s="19"/>
      <c r="C16" s="13"/>
      <c r="D16" s="19">
        <f>resultado!H37</f>
        <v>-52527.20999999996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125530.35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123</v>
      </c>
      <c r="D22" s="19">
        <f>23743.62+4507.04+46968.58</f>
        <v>75219.24</v>
      </c>
      <c r="E22" s="6"/>
      <c r="F22" s="19">
        <v>25529.86</v>
      </c>
      <c r="H22" s="1"/>
    </row>
    <row r="23" spans="1:8" ht="12.75">
      <c r="A23" s="9"/>
      <c r="B23" s="19"/>
      <c r="C23" s="9" t="s">
        <v>124</v>
      </c>
      <c r="D23" s="19">
        <v>50311.11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-50487.529999999984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-43657.43000000002</v>
      </c>
      <c r="E28" s="7"/>
      <c r="F28" s="11">
        <v>-108651.45</v>
      </c>
      <c r="H28" s="1"/>
    </row>
    <row r="29" spans="1:11" ht="12.75">
      <c r="A29" s="9"/>
      <c r="B29" s="6"/>
      <c r="C29" s="9" t="s">
        <v>75</v>
      </c>
      <c r="D29" s="13">
        <f>ativo!I22-ativo!G22</f>
        <v>-19021.820000000007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</f>
        <v>80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5800.360000000001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975.42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131</v>
      </c>
      <c r="D43" s="19">
        <f>ativo!I32-ativo!G32</f>
        <v>-28028.59000000001</v>
      </c>
      <c r="E43" s="6"/>
      <c r="F43" s="19">
        <v>-50809.86</v>
      </c>
    </row>
    <row r="44" spans="1:6" ht="12.75">
      <c r="A44" s="9"/>
      <c r="B44" s="6"/>
      <c r="C44" t="s">
        <v>120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138</v>
      </c>
      <c r="D46" s="19">
        <f>ativo!I34-ativo!G34</f>
        <v>-3462.8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-6830.099999999962</v>
      </c>
      <c r="E50" s="7"/>
      <c r="F50" s="11">
        <v>168781.85</v>
      </c>
    </row>
    <row r="51" spans="2:6" ht="12.75">
      <c r="B51" s="6"/>
      <c r="C51" t="s">
        <v>83</v>
      </c>
      <c r="D51" s="19">
        <f>passivo2!G21-passivo2!I21</f>
        <v>-4823.159999999974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2439.9799999999996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122</v>
      </c>
      <c r="D55" s="1">
        <f>passivo2!G28-passivo2!I28</f>
        <v>15923.860000000015</v>
      </c>
      <c r="E55" s="6"/>
      <c r="F55" s="1">
        <v>164479.53</v>
      </c>
    </row>
    <row r="56" spans="2:6" ht="12.75">
      <c r="B56" s="6"/>
      <c r="C56" t="s">
        <v>29</v>
      </c>
      <c r="D56" s="5">
        <f>passivo2!G29-passivo2!I29</f>
        <v>1099.37</v>
      </c>
      <c r="E56" s="6"/>
      <c r="F56" s="5">
        <v>79.34999999999991</v>
      </c>
    </row>
    <row r="57" spans="2:6" ht="12.75" hidden="1">
      <c r="B57" s="6"/>
      <c r="C57" t="s">
        <v>84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84</v>
      </c>
      <c r="D59" s="19">
        <f>passivo2!G30-passivo2!I30</f>
        <v>-21470.15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37811.440000000075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37811.440000000075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-15295.830000000016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28850.64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-15295.830000000002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149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139</v>
      </c>
      <c r="D116" t="s">
        <v>129</v>
      </c>
    </row>
    <row r="117" spans="1:4" ht="12.75">
      <c r="A117" t="s">
        <v>107</v>
      </c>
      <c r="D117" t="s">
        <v>130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111</v>
      </c>
      <c r="D123" s="6"/>
      <c r="E123" s="6"/>
      <c r="F123" s="6"/>
      <c r="G123" s="6"/>
    </row>
    <row r="124" ht="12.75">
      <c r="C124" t="s">
        <v>112</v>
      </c>
    </row>
    <row r="125" ht="12.75">
      <c r="C125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146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125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127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98</v>
      </c>
      <c r="B23" s="7"/>
      <c r="C23" s="7"/>
      <c r="D23" s="42">
        <f>resultado!J37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133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127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134</v>
      </c>
      <c r="B29" s="7"/>
      <c r="C29" s="7"/>
      <c r="D29" s="42">
        <f>resultado!H37</f>
        <v>-52527.20999999996</v>
      </c>
      <c r="E29" s="42">
        <f>D29</f>
        <v>-52527.20999999996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147</v>
      </c>
      <c r="B31" s="35">
        <f>B25+B27+B29</f>
        <v>342377.02</v>
      </c>
      <c r="C31" s="35" t="e">
        <f>C25+C27+C29</f>
        <v>#REF!</v>
      </c>
      <c r="D31" s="35">
        <f>D25+D27+D29</f>
        <v>-52527.21000000041</v>
      </c>
      <c r="E31" s="35">
        <f>E25+E27+E29</f>
        <v>289849.8099999996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148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139</v>
      </c>
      <c r="D38" t="s">
        <v>141</v>
      </c>
    </row>
    <row r="39" spans="1:4" ht="12.75">
      <c r="A39" t="s">
        <v>110</v>
      </c>
      <c r="D39" t="s">
        <v>142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99</v>
      </c>
    </row>
    <row r="46" spans="1:5" ht="12.75">
      <c r="A46" t="s">
        <v>108</v>
      </c>
      <c r="E46" s="1"/>
    </row>
    <row r="47" ht="12.75">
      <c r="A47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8">
      <selection activeCell="A23" sqref="A23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41639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3145724.21</v>
      </c>
      <c r="I13" s="10"/>
      <c r="J13" s="11">
        <f>J15+J16+J18+J20+J21+J22</f>
        <v>3034180.86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1861151.62</v>
      </c>
      <c r="J15" s="1">
        <f>1859037.1+1350</f>
        <v>1860387.1</v>
      </c>
    </row>
    <row r="16" spans="1:10" ht="12.75">
      <c r="A16" t="s">
        <v>86</v>
      </c>
      <c r="G16" s="5"/>
      <c r="H16" s="1">
        <f>830924.9+156762.85</f>
        <v>987687.75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58350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28238.3</v>
      </c>
      <c r="J20" s="1">
        <v>76017</v>
      </c>
    </row>
    <row r="21" spans="1:10" ht="12.75">
      <c r="A21" t="s">
        <v>88</v>
      </c>
      <c r="G21" s="5"/>
      <c r="H21" s="1">
        <v>38601</v>
      </c>
      <c r="J21" s="1">
        <v>29643.56</v>
      </c>
    </row>
    <row r="22" spans="1:10" ht="12.75">
      <c r="A22" t="s">
        <v>151</v>
      </c>
      <c r="G22" s="5"/>
      <c r="H22" s="1">
        <f>6100+550+15+635+220+164175.54</f>
        <v>171695.54</v>
      </c>
      <c r="J22" s="1">
        <f>8021.15+390+110+4960+265480.98</f>
        <v>278962.13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-3198251.42</v>
      </c>
      <c r="I24" s="10"/>
      <c r="J24" s="11">
        <f>J26+J27+J28+J29+J30+J31+J32</f>
        <v>-2983509.8400000003</v>
      </c>
    </row>
    <row r="25" spans="7:10" ht="12.75">
      <c r="G25" s="5"/>
      <c r="H25" s="1"/>
      <c r="J25" s="1"/>
    </row>
    <row r="26" spans="1:10" ht="12.75">
      <c r="A26" t="s">
        <v>89</v>
      </c>
      <c r="G26" s="5"/>
      <c r="H26" s="1">
        <f>-940797.47</f>
        <v>-940797.47</v>
      </c>
      <c r="J26" s="1">
        <f>-972154.19</f>
        <v>-972154.19</v>
      </c>
    </row>
    <row r="27" spans="1:10" ht="12.75">
      <c r="A27" t="s">
        <v>16</v>
      </c>
      <c r="G27" s="5"/>
      <c r="H27" s="1">
        <f>-202240.08</f>
        <v>-202240.08</v>
      </c>
      <c r="J27" s="1">
        <f>-240902.09</f>
        <v>-240902.09</v>
      </c>
    </row>
    <row r="28" spans="1:10" ht="12.75">
      <c r="A28" t="s">
        <v>90</v>
      </c>
      <c r="G28" s="5"/>
      <c r="H28" s="1">
        <f>-1320354.49</f>
        <v>-1320354.49</v>
      </c>
      <c r="J28" s="1">
        <f>-1265415.37</f>
        <v>-1265415.37</v>
      </c>
    </row>
    <row r="29" spans="1:13" ht="12.75">
      <c r="A29" t="s">
        <v>91</v>
      </c>
      <c r="G29" s="5"/>
      <c r="H29" s="1">
        <f>-724894.75</f>
        <v>-724894.75</v>
      </c>
      <c r="J29" s="1">
        <f>-452296.36</f>
        <v>-452296.36</v>
      </c>
      <c r="M29" s="1"/>
    </row>
    <row r="30" spans="1:13" ht="12.75">
      <c r="A30" t="s">
        <v>92</v>
      </c>
      <c r="G30" s="5"/>
      <c r="H30" s="1">
        <f>-53042.65</f>
        <v>-53042.65</v>
      </c>
      <c r="J30" s="1">
        <f>-54166.65</f>
        <v>-54166.65</v>
      </c>
      <c r="M30" s="1"/>
    </row>
    <row r="31" spans="1:10" ht="12.75">
      <c r="A31" t="s">
        <v>26</v>
      </c>
      <c r="G31" s="5"/>
      <c r="H31" s="1">
        <v>43078.02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-52527.20999999996</v>
      </c>
      <c r="I34" s="10"/>
      <c r="J34" s="11">
        <f>J13+J24</f>
        <v>50671.01999999955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144</v>
      </c>
      <c r="B37" s="2"/>
      <c r="C37" s="2"/>
      <c r="D37" s="2"/>
      <c r="E37" s="2"/>
      <c r="F37" s="2"/>
      <c r="G37" s="7"/>
      <c r="H37" s="12">
        <f>H34+H36</f>
        <v>-52527.20999999996</v>
      </c>
      <c r="I37" s="7"/>
      <c r="J37" s="12">
        <f>J34+J36</f>
        <v>50671.01999999955</v>
      </c>
    </row>
    <row r="38" ht="13.5" thickTop="1"/>
    <row r="40" ht="12.75">
      <c r="D40" t="s">
        <v>145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139</v>
      </c>
      <c r="F45" s="6"/>
      <c r="G45" t="s">
        <v>140</v>
      </c>
    </row>
    <row r="46" spans="1:8" ht="12.75">
      <c r="A46" t="s">
        <v>110</v>
      </c>
      <c r="H46" t="s">
        <v>128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2013-10-23T17:01:45Z</cp:lastPrinted>
  <dcterms:created xsi:type="dcterms:W3CDTF">1999-02-04T01:52:30Z</dcterms:created>
  <dcterms:modified xsi:type="dcterms:W3CDTF">2014-04-09T17:47:46Z</dcterms:modified>
  <cp:category/>
  <cp:version/>
  <cp:contentType/>
  <cp:contentStatus/>
</cp:coreProperties>
</file>