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5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<sst xmlns="http://schemas.openxmlformats.org/spreadsheetml/2006/main" count="204" uniqueCount="154">
  <si>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</si>
  <si>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</si>
  <si>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</si>
  <si>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</si>
  <si>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</si>
  <si>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</si>
  <si>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</si>
  <si>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</si>
  <si>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</si>
  <si>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</si>
  <si>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</si>
  <si>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</si>
  <si>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</si>
  <si>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</si>
  <si>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</si>
  <si>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</si>
  <si>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</si>
  <si>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</si>
  <si>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</si>
  <si>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</si>
  <si>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</si>
  <si>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</si>
  <si>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</si>
  <si>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</si>
  <si>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</si>
  <si>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</si>
  <si>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</si>
  <si>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</si>
  <si>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</si>
  <si>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</si>
  <si>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</si>
  <si>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</si>
  <si>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</si>
  <si>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</si>
  <si>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</si>
  <si>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</si>
  <si>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</si>
  <si>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</si>
  <si>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</si>
  <si>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</si>
  <si>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</si>
  <si>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</si>
  <si>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</si>
  <si>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</si>
  <si>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</si>
  <si>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</si>
  <si>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</si>
  <si>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</si>
  <si>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</si>
  <si>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</si>
  <si>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</si>
  <si>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</si>
  <si>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</si>
  <si>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</si>
  <si>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</si>
  <si>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</si>
  <si>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</si>
  <si>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</si>
  <si>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</si>
  <si>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</si>
  <si>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</si>
  <si>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</si>
  <si>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</si>
  <si>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</si>
  <si>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</si>
  <si>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</si>
  <si>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</si>
  <si>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</si>
  <si>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</si>
  <si>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</si>
  <si>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</si>
  <si>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</si>
  <si>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</si>
  <si>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</si>
  <si>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</si>
  <si>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</si>
  <si>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</si>
  <si>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</si>
  <si>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</si>
  <si>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</si>
  <si>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</si>
  <si>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</si>
  <si>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</si>
  <si>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   Sistemas de Processamento de Dados</t>
  </si>
  <si>
    <t xml:space="preserve">   Salários, Encargos e Beneficios</t>
  </si>
  <si>
    <t xml:space="preserve">   Outras Contas a Pagar</t>
  </si>
  <si>
    <t xml:space="preserve">   Superávit do Exercício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</si>
  <si>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</si>
  <si>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</si>
  <si>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</si>
  <si>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</si>
  <si>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</si>
  <si>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</si>
  <si>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</si>
  <si>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</si>
  <si>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</si>
  <si>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</si>
  <si>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</si>
  <si>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</si>
  <si>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</si>
  <si>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</si>
  <si>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</si>
  <si>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</si>
  <si>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</si>
  <si>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</si>
  <si>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</si>
  <si>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</si>
  <si>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</si>
  <si>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</si>
  <si>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</si>
  <si>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</si>
  <si>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</si>
  <si>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</si>
  <si>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</si>
  <si>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</si>
  <si>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</si>
  <si>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</si>
  <si>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 Receitas Não Operacionais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</si>
  <si>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</si>
  <si>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</si>
  <si>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</si>
  <si>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</si>
  <si>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</si>
  <si>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</si>
  <si>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</si>
  <si>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</si>
  <si>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</si>
  <si>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</si>
  <si>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</si>
  <si>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>Saldo em 31 de Dezembro de 2011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</si>
  <si>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</si>
  <si>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</si>
  <si>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</si>
  <si>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</si>
  <si>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</si>
  <si>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</si>
  <si>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>31/12/2012</t>
  </si>
  <si>
    <t>Saldo em 31 de Dezembro de 2012</t>
  </si>
  <si>
    <t>Superávit (Déficit) do Exercício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</si>
  <si>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</si>
  <si>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</si>
  <si>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</si>
  <si>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</si>
  <si>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</si>
  <si>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</si>
  <si>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</si>
  <si>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</si>
  <si>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>Belém, 31 de Março de 2013.</t>
  </si>
  <si>
    <t xml:space="preserve">        NO PERÍODO DE 31 DE MARÇO DE 2013 E 31 DEZEMBRO DE 2012.</t>
  </si>
  <si>
    <t xml:space="preserve">                                      Belém, 31 de Março de 2013</t>
  </si>
  <si>
    <t xml:space="preserve">                            Belém, 31 de Março de 2013</t>
  </si>
  <si>
    <t>31/03/2013</t>
  </si>
  <si>
    <t>Belém, 31 de Março de 2013</t>
  </si>
  <si>
    <t>Saldo em 31 de Março de 2013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</si>
</sst>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1">
      <selection activeCell="L25" sqref="L25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103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41364</v>
      </c>
      <c r="H11" s="4"/>
      <c r="I11" s="8">
        <v>41274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268323.09</v>
      </c>
      <c r="H14" s="1"/>
      <c r="I14" s="11">
        <f>I16+I20+I35+I34</f>
        <v>265141.20999999996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49880.78</v>
      </c>
      <c r="H16" s="1"/>
      <c r="I16" s="11">
        <f>I17+I18</f>
        <v>44146.47</v>
      </c>
      <c r="K16" s="1"/>
    </row>
    <row r="17" spans="1:9" ht="12.75">
      <c r="A17" t="s">
        <v>77</v>
      </c>
      <c r="E17" s="1"/>
      <c r="F17" s="1"/>
      <c r="G17" s="5">
        <f>49880.78-G18</f>
        <v>46880.549999999996</v>
      </c>
      <c r="H17" s="6"/>
      <c r="I17" s="5">
        <f>44146.47-I18</f>
        <v>42979.28</v>
      </c>
    </row>
    <row r="18" spans="1:9" ht="12.75">
      <c r="A18" t="s">
        <v>78</v>
      </c>
      <c r="F18" s="1"/>
      <c r="G18" s="5">
        <v>3000.23</v>
      </c>
      <c r="H18" s="5"/>
      <c r="I18" s="5">
        <v>1167.19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G22+G25+G24+G31+G33+G23+G32</f>
        <v>214253.51</v>
      </c>
      <c r="H20" s="1"/>
      <c r="I20" s="11">
        <f>I22+I25+I24+I31+I33+I23+I32</f>
        <v>220994.74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296762.21</v>
      </c>
      <c r="H22" s="5"/>
      <c r="I22" s="5">
        <v>289786.93</v>
      </c>
      <c r="M22" s="1"/>
    </row>
    <row r="23" spans="1:11" ht="12.75">
      <c r="A23" s="9" t="s">
        <v>123</v>
      </c>
      <c r="B23" s="2"/>
      <c r="C23" s="2"/>
      <c r="D23" s="2"/>
      <c r="F23" s="1"/>
      <c r="G23" s="5">
        <f>-253064.97</f>
        <v>-253064.97</v>
      </c>
      <c r="H23" s="5"/>
      <c r="I23" s="5">
        <f>-235566.04</f>
        <v>-235566.04</v>
      </c>
      <c r="K23" s="1"/>
    </row>
    <row r="24" spans="1:11" ht="12.75">
      <c r="A24" s="9" t="s">
        <v>99</v>
      </c>
      <c r="B24" s="2"/>
      <c r="C24" s="2"/>
      <c r="D24" s="2"/>
      <c r="F24" s="1"/>
      <c r="G24" s="5">
        <v>87402.08</v>
      </c>
      <c r="H24" s="5"/>
      <c r="I24" s="5">
        <v>87402.08</v>
      </c>
      <c r="K24" s="1"/>
    </row>
    <row r="25" spans="1:12" ht="12.75">
      <c r="A25" s="9" t="s">
        <v>79</v>
      </c>
      <c r="G25" s="5">
        <f>14093.6-223.92</f>
        <v>13869.68</v>
      </c>
      <c r="H25" s="6"/>
      <c r="I25" s="5">
        <v>9117.02</v>
      </c>
      <c r="L25" s="1">
        <f>G20+G34-I20-I34</f>
        <v>-2552.429999999993</v>
      </c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10</v>
      </c>
      <c r="H31" s="6"/>
      <c r="I31" s="5">
        <f>830.24+150</f>
        <v>980.24</v>
      </c>
      <c r="K31" s="1"/>
    </row>
    <row r="32" spans="1:11" ht="12.75">
      <c r="A32" t="s">
        <v>135</v>
      </c>
      <c r="G32" s="5">
        <v>69274.51</v>
      </c>
      <c r="H32" s="6"/>
      <c r="I32" s="5">
        <v>69274.51</v>
      </c>
      <c r="K32" s="1"/>
    </row>
    <row r="33" spans="7:9" ht="12.75">
      <c r="G33" s="5"/>
      <c r="H33" s="6"/>
      <c r="I33" s="5"/>
    </row>
    <row r="34" spans="1:9" ht="12.75">
      <c r="A34" s="2" t="s">
        <v>141</v>
      </c>
      <c r="B34" s="2"/>
      <c r="C34" s="2"/>
      <c r="G34" s="11">
        <v>4188.8</v>
      </c>
      <c r="H34" s="6"/>
      <c r="I34" s="11">
        <v>0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0" ht="12.75">
      <c r="A41" s="2" t="s">
        <v>40</v>
      </c>
      <c r="B41" s="2"/>
      <c r="C41" s="2"/>
      <c r="G41" s="11">
        <f>G43</f>
        <v>611282.97</v>
      </c>
      <c r="H41" s="1"/>
      <c r="I41" s="11">
        <f>I43</f>
        <v>605378.12</v>
      </c>
      <c r="J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G44+G46+G49+G47+G50+G51+G48+G54+G45</f>
        <v>611282.97</v>
      </c>
      <c r="H43" s="1"/>
      <c r="I43" s="11">
        <f>I44+I46+I49+I47+I50+I51+I48+I54+I45</f>
        <v>605378.12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130</v>
      </c>
      <c r="G45" s="5">
        <v>456329.88</v>
      </c>
      <c r="H45" s="6"/>
      <c r="I45" s="5">
        <v>456329.88</v>
      </c>
    </row>
    <row r="46" spans="1:9" ht="12.75">
      <c r="A46" t="s">
        <v>80</v>
      </c>
      <c r="G46" s="5">
        <v>39119.08</v>
      </c>
      <c r="H46" s="6"/>
      <c r="I46" s="5">
        <v>39119.08</v>
      </c>
    </row>
    <row r="47" spans="1:12" ht="12.75">
      <c r="A47" t="s">
        <v>81</v>
      </c>
      <c r="G47" s="5">
        <v>133564.07</v>
      </c>
      <c r="H47" s="6"/>
      <c r="I47" s="5">
        <v>127659.22</v>
      </c>
      <c r="L47" s="1"/>
    </row>
    <row r="48" spans="1:9" ht="12.75">
      <c r="A48" t="s">
        <v>120</v>
      </c>
      <c r="G48" s="5">
        <v>45000</v>
      </c>
      <c r="H48" s="6"/>
      <c r="I48" s="5">
        <v>45000</v>
      </c>
    </row>
    <row r="49" spans="1:12" ht="12.75">
      <c r="A49" t="s">
        <v>82</v>
      </c>
      <c r="G49" s="5">
        <v>3769</v>
      </c>
      <c r="H49" s="6"/>
      <c r="I49" s="5">
        <v>3769</v>
      </c>
      <c r="L49" s="1"/>
    </row>
    <row r="50" spans="1:9" ht="12.75">
      <c r="A50" t="s">
        <v>83</v>
      </c>
      <c r="G50" s="5">
        <v>5365</v>
      </c>
      <c r="H50" s="6"/>
      <c r="I50" s="5">
        <v>5365</v>
      </c>
    </row>
    <row r="51" spans="7:12" ht="12.75">
      <c r="G51" s="5"/>
      <c r="H51" s="5"/>
      <c r="I51" s="5"/>
      <c r="L51" s="1"/>
    </row>
    <row r="52" spans="7:9" ht="12.75" hidden="1">
      <c r="G52" s="5"/>
      <c r="H52" s="5"/>
      <c r="I52" s="5"/>
    </row>
    <row r="53" spans="7:9" ht="12.75" hidden="1">
      <c r="G53" s="5"/>
      <c r="H53" s="5"/>
      <c r="I53" s="5"/>
    </row>
    <row r="54" spans="1:12" ht="12.75">
      <c r="A54" t="s">
        <v>125</v>
      </c>
      <c r="G54" s="5">
        <f>-71864.06</f>
        <v>-71864.06</v>
      </c>
      <c r="H54" s="5"/>
      <c r="I54" s="5">
        <f>-71864.06</f>
        <v>-71864.06</v>
      </c>
      <c r="K54" s="1"/>
      <c r="L54" s="1"/>
    </row>
    <row r="55" spans="1:9" ht="12.75">
      <c r="A55" t="s">
        <v>3</v>
      </c>
      <c r="G55" s="5"/>
      <c r="H55" s="6"/>
      <c r="I55" s="5"/>
    </row>
    <row r="56" spans="1:9" ht="13.5" thickBot="1">
      <c r="A56" s="2" t="s">
        <v>5</v>
      </c>
      <c r="B56" s="2"/>
      <c r="G56" s="12">
        <f>G14+G41</f>
        <v>879606.06</v>
      </c>
      <c r="H56" s="1"/>
      <c r="I56" s="12">
        <f>I14+I41</f>
        <v>870519.33</v>
      </c>
    </row>
    <row r="57" ht="13.5" thickTop="1"/>
    <row r="58" ht="12.75">
      <c r="D58" t="s">
        <v>147</v>
      </c>
    </row>
    <row r="60" ht="12.75">
      <c r="G60" s="1"/>
    </row>
    <row r="63" spans="1:10" ht="12.75">
      <c r="A63" s="6"/>
      <c r="B63" s="6"/>
      <c r="C63" s="6"/>
      <c r="D63" s="6"/>
      <c r="F63" s="6"/>
      <c r="G63" s="6"/>
      <c r="H63" s="6"/>
      <c r="I63" s="6"/>
      <c r="J63" s="6"/>
    </row>
    <row r="64" spans="1:6" ht="12.75">
      <c r="A64" t="s">
        <v>143</v>
      </c>
      <c r="F64" t="s">
        <v>144</v>
      </c>
    </row>
    <row r="65" spans="2:7" ht="12.75">
      <c r="B65" t="s">
        <v>107</v>
      </c>
      <c r="G65" t="s">
        <v>132</v>
      </c>
    </row>
    <row r="68" ht="12.75" hidden="1"/>
    <row r="69" spans="3:7" ht="12.75">
      <c r="C69" s="6"/>
      <c r="D69" s="6"/>
      <c r="E69" s="6"/>
      <c r="F69" s="6"/>
      <c r="G69" s="6"/>
    </row>
    <row r="70" ht="12.75">
      <c r="D70" t="s">
        <v>6</v>
      </c>
    </row>
    <row r="71" ht="12.75">
      <c r="D71" t="s">
        <v>7</v>
      </c>
    </row>
    <row r="72" ht="12.75">
      <c r="D72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5">
      <selection activeCell="I35" sqref="I35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2" width="9.7109375" style="0" bestFit="1" customWidth="1"/>
  </cols>
  <sheetData>
    <row r="1" ht="12.75">
      <c r="I1" s="2"/>
    </row>
    <row r="2" ht="12.75">
      <c r="I2" s="2"/>
    </row>
    <row r="4" ht="12.75">
      <c r="A4" t="s">
        <v>103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41364</v>
      </c>
      <c r="H13" s="4"/>
      <c r="I13" s="8">
        <v>41274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559850.5399999999</v>
      </c>
      <c r="H18" s="1"/>
      <c r="I18" s="11">
        <f>I21+I24+I25+I26+I23+I27+I29+I30+I28</f>
        <v>528142.3099999999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84</v>
      </c>
      <c r="G21" s="1">
        <f>172784.3+103300.42</f>
        <v>276084.72</v>
      </c>
      <c r="H21" s="1"/>
      <c r="I21" s="1">
        <f>185860.84+86189.08</f>
        <v>272049.92</v>
      </c>
      <c r="L21" s="1">
        <f>G18-I18</f>
        <v>31708.22999999998</v>
      </c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52098.02</v>
      </c>
      <c r="H24" s="1"/>
      <c r="I24" s="1">
        <v>32429.88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126</v>
      </c>
      <c r="G28" s="1">
        <v>169894.33</v>
      </c>
      <c r="H28" s="1"/>
      <c r="I28" s="1">
        <v>164479.53</v>
      </c>
    </row>
    <row r="29" spans="1:9" ht="12.75">
      <c r="A29" t="s">
        <v>30</v>
      </c>
      <c r="G29" s="1">
        <v>5370.25</v>
      </c>
      <c r="H29" s="1"/>
      <c r="I29" s="1">
        <v>3536.5</v>
      </c>
    </row>
    <row r="30" spans="1:12" ht="12.75">
      <c r="A30" t="s">
        <v>85</v>
      </c>
      <c r="G30" s="1">
        <v>56403.22</v>
      </c>
      <c r="H30" s="1"/>
      <c r="I30" s="1">
        <v>55646.48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23</v>
      </c>
      <c r="G33" s="11">
        <f>G35+G37+G36</f>
        <v>319755.52000000014</v>
      </c>
      <c r="H33" s="1"/>
      <c r="I33" s="11">
        <f>I35+I37+I36</f>
        <v>342377.01999999955</v>
      </c>
    </row>
    <row r="34" spans="7:9" ht="12.75">
      <c r="G34" s="1"/>
      <c r="H34" s="1"/>
      <c r="I34" s="1"/>
    </row>
    <row r="35" spans="1:9" ht="12.75">
      <c r="A35" t="s">
        <v>22</v>
      </c>
      <c r="G35" s="1">
        <v>342377.02</v>
      </c>
      <c r="H35" s="1"/>
      <c r="I35" s="1">
        <v>291706</v>
      </c>
    </row>
    <row r="36" spans="1:9" ht="12.75">
      <c r="A36" t="s">
        <v>86</v>
      </c>
      <c r="G36" s="1">
        <f>resultado!H39</f>
        <v>-22621.499999999884</v>
      </c>
      <c r="H36" s="1"/>
      <c r="I36" s="1">
        <f>resultado!J39</f>
        <v>50671.01999999955</v>
      </c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12" ht="12.75">
      <c r="G40" s="1"/>
      <c r="H40" s="1"/>
      <c r="I40" s="1"/>
      <c r="L40" s="1"/>
    </row>
    <row r="42" spans="1:9" ht="13.5" thickBot="1">
      <c r="A42" s="2" t="s">
        <v>21</v>
      </c>
      <c r="G42" s="12">
        <f>G18+G33+G31</f>
        <v>879606.06</v>
      </c>
      <c r="H42" s="1"/>
      <c r="I42" s="12">
        <f>I18+I33+I31</f>
        <v>870519.3299999995</v>
      </c>
    </row>
    <row r="43" ht="13.5" thickTop="1"/>
    <row r="44" spans="7:9" ht="12.75">
      <c r="G44" s="1"/>
      <c r="I44" s="1"/>
    </row>
    <row r="45" spans="4:11" ht="12.75">
      <c r="D45" t="s">
        <v>147</v>
      </c>
      <c r="G45" s="1"/>
      <c r="I45" s="1"/>
      <c r="K45" s="1"/>
    </row>
    <row r="49" spans="1:9" ht="12.75">
      <c r="A49" s="6"/>
      <c r="B49" s="6"/>
      <c r="C49" s="6"/>
      <c r="D49" s="6"/>
      <c r="F49" s="6"/>
      <c r="G49" s="6"/>
      <c r="H49" s="6"/>
      <c r="I49" s="6"/>
    </row>
    <row r="50" spans="1:6" ht="12.75">
      <c r="A50" t="s">
        <v>143</v>
      </c>
      <c r="F50" t="s">
        <v>144</v>
      </c>
    </row>
    <row r="51" spans="2:7" ht="12.75">
      <c r="B51" t="s">
        <v>108</v>
      </c>
      <c r="G51" t="s">
        <v>132</v>
      </c>
    </row>
    <row r="54" spans="4:7" ht="12.75">
      <c r="D54" s="6"/>
      <c r="E54" s="6"/>
      <c r="F54" s="6"/>
      <c r="G54" s="6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33">
      <selection activeCell="H25" sqref="H25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1" ht="12.75">
      <c r="I1" s="2"/>
      <c r="J1" s="2"/>
      <c r="K1" s="2"/>
    </row>
    <row r="3" ht="12.75">
      <c r="A3" t="s">
        <v>103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41364</v>
      </c>
      <c r="I13" s="4"/>
      <c r="J13" s="8">
        <v>41274</v>
      </c>
    </row>
    <row r="14" ht="13.5" thickTop="1"/>
    <row r="15" spans="1:10" ht="12.75">
      <c r="A15" s="2" t="s">
        <v>57</v>
      </c>
      <c r="H15" s="11">
        <f>H17+H18+H20+H22+H23+H24+H25</f>
        <v>717133.91</v>
      </c>
      <c r="J15" s="11">
        <v>3034180.86</v>
      </c>
    </row>
    <row r="17" spans="1:10" ht="12.75">
      <c r="A17" t="s">
        <v>87</v>
      </c>
      <c r="G17" s="5"/>
      <c r="H17" s="1">
        <f>resultado!H15</f>
        <v>462078</v>
      </c>
      <c r="I17" s="1"/>
      <c r="J17" s="1">
        <v>1860387.1</v>
      </c>
    </row>
    <row r="18" spans="1:10" ht="12.75">
      <c r="A18" t="s">
        <v>88</v>
      </c>
      <c r="G18" s="5"/>
      <c r="H18" s="1">
        <f>resultado!H16</f>
        <v>175765.91</v>
      </c>
      <c r="I18" s="1"/>
      <c r="J18" s="1">
        <v>785871.07</v>
      </c>
    </row>
    <row r="19" spans="7:10" ht="12.75" hidden="1">
      <c r="G19" s="5"/>
      <c r="H19" s="1">
        <f>resultado!H17</f>
        <v>0</v>
      </c>
      <c r="I19" s="1"/>
      <c r="J19" s="1">
        <v>0</v>
      </c>
    </row>
    <row r="20" spans="1:10" ht="12.75">
      <c r="A20" t="s">
        <v>89</v>
      </c>
      <c r="G20" s="5"/>
      <c r="H20" s="1">
        <f>resultado!H18</f>
        <v>8400</v>
      </c>
      <c r="I20" s="1"/>
      <c r="J20" s="1">
        <v>3300</v>
      </c>
    </row>
    <row r="21" spans="7:10" ht="12.75" hidden="1">
      <c r="G21" s="5"/>
      <c r="H21" s="1">
        <f>resultado!H19</f>
        <v>0</v>
      </c>
      <c r="I21" s="1"/>
      <c r="J21" s="1">
        <v>0</v>
      </c>
    </row>
    <row r="22" spans="1:10" ht="12.75">
      <c r="A22" t="s">
        <v>119</v>
      </c>
      <c r="G22" s="5"/>
      <c r="H22" s="1">
        <f>resultado!H20</f>
        <v>8220</v>
      </c>
      <c r="I22" s="1"/>
      <c r="J22" s="1">
        <v>76017</v>
      </c>
    </row>
    <row r="23" spans="1:10" ht="12.75">
      <c r="A23" t="s">
        <v>90</v>
      </c>
      <c r="G23" s="5"/>
      <c r="H23" s="1">
        <f>resultado!H21</f>
        <v>1080</v>
      </c>
      <c r="I23" s="1"/>
      <c r="J23" s="1">
        <v>29643.56</v>
      </c>
    </row>
    <row r="24" spans="1:10" ht="12.75">
      <c r="A24" t="s">
        <v>18</v>
      </c>
      <c r="G24" s="5"/>
      <c r="H24" s="1">
        <f>resultado!H22+resultado!H36</f>
        <v>61590</v>
      </c>
      <c r="I24" s="1"/>
      <c r="J24" s="1">
        <v>111879.15</v>
      </c>
    </row>
    <row r="25" spans="1:10" ht="12.75">
      <c r="A25" t="s">
        <v>118</v>
      </c>
      <c r="H25" s="1">
        <v>0</v>
      </c>
      <c r="J25" s="1">
        <v>167082.98</v>
      </c>
    </row>
    <row r="26" spans="8:10" ht="12.75">
      <c r="H26" s="1"/>
      <c r="J26" s="1"/>
    </row>
    <row r="27" spans="1:10" ht="12.75">
      <c r="A27" s="2" t="s">
        <v>58</v>
      </c>
      <c r="H27" s="11">
        <f>H29+H31</f>
        <v>359205.61000000004</v>
      </c>
      <c r="J27" s="11">
        <v>1634128.06</v>
      </c>
    </row>
    <row r="28" ht="12.75">
      <c r="A28" s="2"/>
    </row>
    <row r="29" spans="1:10" ht="12.75">
      <c r="A29" t="s">
        <v>59</v>
      </c>
      <c r="H29" s="1">
        <v>137814.99</v>
      </c>
      <c r="J29" s="1">
        <v>648057.45</v>
      </c>
    </row>
    <row r="30" spans="8:10" ht="12.75" hidden="1">
      <c r="H30" s="1"/>
      <c r="J30" s="1"/>
    </row>
    <row r="31" spans="1:10" ht="12.75">
      <c r="A31" t="s">
        <v>60</v>
      </c>
      <c r="H31" s="1">
        <f>739755.93-H29-H44-H53-H60</f>
        <v>221390.62000000005</v>
      </c>
      <c r="J31" s="1">
        <v>986070.61</v>
      </c>
    </row>
    <row r="32" ht="12.75">
      <c r="A32" t="s">
        <v>61</v>
      </c>
    </row>
    <row r="33" ht="12.75">
      <c r="N33" s="1"/>
    </row>
    <row r="34" spans="1:10" ht="12.75">
      <c r="A34" s="2" t="s">
        <v>62</v>
      </c>
      <c r="H34" s="11">
        <f>H15-H27</f>
        <v>357928.3</v>
      </c>
      <c r="I34" s="7"/>
      <c r="J34" s="11">
        <v>1400052.8</v>
      </c>
    </row>
    <row r="35" ht="12.75">
      <c r="I35" s="6"/>
    </row>
    <row r="36" spans="1:12" ht="12.75">
      <c r="A36" s="2" t="s">
        <v>63</v>
      </c>
      <c r="H36" s="11">
        <f>H38</f>
        <v>0.52</v>
      </c>
      <c r="I36" s="6"/>
      <c r="J36" s="11">
        <v>1424.82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resultado!H31</f>
        <v>0.52</v>
      </c>
      <c r="I38" s="6"/>
      <c r="J38" s="1">
        <v>1424.82</v>
      </c>
    </row>
    <row r="39" ht="12.75">
      <c r="I39" s="6"/>
    </row>
    <row r="40" spans="1:11" ht="13.5" thickBot="1">
      <c r="A40" s="2" t="s">
        <v>65</v>
      </c>
      <c r="H40" s="12">
        <f>H34+H36</f>
        <v>357928.82</v>
      </c>
      <c r="I40" s="7"/>
      <c r="J40" s="12">
        <v>1401477.62</v>
      </c>
      <c r="K40" s="7"/>
    </row>
    <row r="41" ht="13.5" thickTop="1"/>
    <row r="42" spans="1:13" ht="13.5" thickBot="1">
      <c r="A42" s="2" t="s">
        <v>66</v>
      </c>
      <c r="H42" s="12">
        <f>H44+H53+H60+H64</f>
        <v>357928.8200000001</v>
      </c>
      <c r="I42" s="7"/>
      <c r="J42" s="12">
        <v>1401477.62</v>
      </c>
      <c r="K42" s="1"/>
      <c r="M42" s="1"/>
    </row>
    <row r="43" ht="13.5" thickTop="1"/>
    <row r="44" spans="1:11" ht="12.75">
      <c r="A44" t="s">
        <v>67</v>
      </c>
      <c r="H44" s="11">
        <f>H45+H50+H51</f>
        <v>380056.32</v>
      </c>
      <c r="J44" s="11">
        <v>1344346.63</v>
      </c>
      <c r="K44" s="1"/>
    </row>
    <row r="45" spans="1:10" ht="12.75">
      <c r="A45" t="s">
        <v>68</v>
      </c>
      <c r="H45" s="1">
        <v>180325.07</v>
      </c>
      <c r="J45" s="1">
        <v>708840.83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96</v>
      </c>
      <c r="H50" s="1">
        <v>155537.12</v>
      </c>
      <c r="J50" s="1">
        <v>453213.57</v>
      </c>
    </row>
    <row r="51" spans="1:10" ht="12.75">
      <c r="A51" t="s">
        <v>97</v>
      </c>
      <c r="H51" s="1">
        <v>44194.13</v>
      </c>
      <c r="J51" s="1">
        <v>182292.23</v>
      </c>
    </row>
    <row r="52" ht="12.75">
      <c r="A52" t="s">
        <v>95</v>
      </c>
    </row>
    <row r="53" spans="1:10" ht="12.75">
      <c r="A53" t="s">
        <v>69</v>
      </c>
      <c r="H53" s="11">
        <f>H54+H56+H57+H55</f>
        <v>15.87</v>
      </c>
      <c r="I53" s="7"/>
      <c r="J53" s="11">
        <v>4038.13</v>
      </c>
    </row>
    <row r="54" ht="12.75" hidden="1"/>
    <row r="55" spans="1:10" ht="12.75">
      <c r="A55" t="s">
        <v>122</v>
      </c>
      <c r="H55" s="1">
        <v>0</v>
      </c>
      <c r="J55" s="1">
        <v>2516.12</v>
      </c>
    </row>
    <row r="56" spans="1:10" ht="12.75">
      <c r="A56" t="s">
        <v>70</v>
      </c>
      <c r="H56" s="1">
        <v>0</v>
      </c>
      <c r="J56" s="1">
        <v>1383.19</v>
      </c>
    </row>
    <row r="57" spans="1:10" ht="12.75">
      <c r="A57" t="s">
        <v>121</v>
      </c>
      <c r="H57" s="1">
        <v>15.87</v>
      </c>
      <c r="J57" s="1">
        <v>138.82</v>
      </c>
    </row>
    <row r="58" ht="12.75" hidden="1"/>
    <row r="60" spans="1:10" ht="12.75">
      <c r="A60" t="s">
        <v>71</v>
      </c>
      <c r="H60" s="11">
        <f>H61+H62</f>
        <v>478.13</v>
      </c>
      <c r="I60" s="7"/>
      <c r="J60" s="11">
        <v>2421.84</v>
      </c>
    </row>
    <row r="61" spans="1:10" ht="12.75">
      <c r="A61" t="s">
        <v>72</v>
      </c>
      <c r="H61" s="1">
        <v>478.13</v>
      </c>
      <c r="J61" s="1">
        <v>2421.84</v>
      </c>
    </row>
    <row r="63" ht="12.75" hidden="1"/>
    <row r="64" spans="1:10" ht="12.75">
      <c r="A64" t="s">
        <v>140</v>
      </c>
      <c r="H64" s="11">
        <f>resultado!H39</f>
        <v>-22621.499999999884</v>
      </c>
      <c r="I64" s="7"/>
      <c r="J64" s="11">
        <v>50671.01999999955</v>
      </c>
    </row>
    <row r="66" spans="4:8" ht="12.75">
      <c r="D66" t="s">
        <v>152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143</v>
      </c>
      <c r="F70" t="s">
        <v>144</v>
      </c>
    </row>
    <row r="71" spans="2:7" ht="12.75">
      <c r="B71" t="s">
        <v>109</v>
      </c>
      <c r="G71" t="s">
        <v>132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selection activeCell="I108" sqref="I108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104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151</v>
      </c>
      <c r="E11" s="6"/>
      <c r="F11" s="18" t="s">
        <v>136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11639.160000000058</v>
      </c>
      <c r="E13" s="7"/>
      <c r="F13" s="11">
        <v>179734.9599999995</v>
      </c>
    </row>
    <row r="14" spans="1:5" ht="12.75">
      <c r="A14" s="2"/>
      <c r="B14" s="6"/>
      <c r="C14" s="2"/>
      <c r="E14" s="6"/>
    </row>
    <row r="15" spans="1:6" ht="12.75">
      <c r="A15" s="2" t="s">
        <v>98</v>
      </c>
      <c r="B15" s="7"/>
      <c r="C15" s="2"/>
      <c r="D15" s="11">
        <f>D16+D19</f>
        <v>-5122.569999999883</v>
      </c>
      <c r="E15" s="7"/>
      <c r="F15" s="11">
        <v>119604.56</v>
      </c>
    </row>
    <row r="16" spans="1:6" ht="12.75">
      <c r="A16" s="9" t="s">
        <v>139</v>
      </c>
      <c r="B16" s="19"/>
      <c r="C16" s="13"/>
      <c r="D16" s="19">
        <f>resultado!H39</f>
        <v>-22621.499999999884</v>
      </c>
      <c r="E16" s="6"/>
      <c r="F16" s="19">
        <v>50671.01999999955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17498.93</v>
      </c>
      <c r="E19" s="7"/>
      <c r="F19" s="11">
        <v>68933.54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127</v>
      </c>
      <c r="D22" s="19">
        <v>0</v>
      </c>
      <c r="E22" s="6"/>
      <c r="F22" s="19">
        <v>25529.86</v>
      </c>
      <c r="H22" s="1"/>
    </row>
    <row r="23" spans="1:8" ht="12.75">
      <c r="A23" s="9"/>
      <c r="B23" s="19"/>
      <c r="C23" s="9" t="s">
        <v>128</v>
      </c>
      <c r="D23" s="19">
        <v>17498.93</v>
      </c>
      <c r="E23" s="6"/>
      <c r="F23" s="19">
        <v>43403.68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D28+D50</f>
        <v>16761.72999999994</v>
      </c>
      <c r="E26" s="7"/>
      <c r="F26" s="11">
        <v>60130.4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D29+D30+D31+D41+D44+D43+D45+D46</f>
        <v>-14946.50000000003</v>
      </c>
      <c r="E28" s="7"/>
      <c r="F28" s="11">
        <v>-108651.45</v>
      </c>
      <c r="H28" s="1"/>
    </row>
    <row r="29" spans="1:11" ht="12.75">
      <c r="A29" s="9"/>
      <c r="B29" s="6"/>
      <c r="C29" s="9" t="s">
        <v>76</v>
      </c>
      <c r="D29" s="13">
        <f>ativo!I22-ativo!G22</f>
        <v>-6975.280000000028</v>
      </c>
      <c r="E29" s="2"/>
      <c r="F29" s="13">
        <v>-53396.94</v>
      </c>
      <c r="H29" s="1"/>
      <c r="I29" s="5"/>
      <c r="J29" s="5"/>
      <c r="K29" s="5"/>
    </row>
    <row r="30" spans="1:11" ht="12.75">
      <c r="A30" s="9"/>
      <c r="B30" s="6"/>
      <c r="C30" s="9" t="s">
        <v>99</v>
      </c>
      <c r="D30" s="13">
        <f>ativo!I24-ativo!G24</f>
        <v>0</v>
      </c>
      <c r="E30" s="2"/>
      <c r="F30" s="13">
        <v>-4236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-4752.66</v>
      </c>
      <c r="F31" s="1">
        <v>-1435.41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970.24</v>
      </c>
      <c r="E41" s="6"/>
      <c r="F41" s="19">
        <v>1019.76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135</v>
      </c>
      <c r="D43" s="19">
        <f>ativo!I32-ativo!G32</f>
        <v>0</v>
      </c>
      <c r="E43" s="6"/>
      <c r="F43" s="19">
        <v>-50809.86</v>
      </c>
    </row>
    <row r="44" spans="1:6" ht="12.75">
      <c r="A44" s="9"/>
      <c r="B44" s="6"/>
      <c r="C44" t="s">
        <v>124</v>
      </c>
      <c r="D44" s="19">
        <f>ativo!I33-ativo!G33</f>
        <v>0</v>
      </c>
      <c r="E44" s="6"/>
      <c r="F44" s="19">
        <v>207</v>
      </c>
    </row>
    <row r="45" spans="1:6" ht="12.75" hidden="1">
      <c r="A45" s="9"/>
      <c r="B45" s="6"/>
      <c r="D45" s="19"/>
      <c r="E45" s="6"/>
      <c r="F45" s="19"/>
    </row>
    <row r="46" spans="1:6" ht="12.75">
      <c r="A46" s="9"/>
      <c r="B46" s="6"/>
      <c r="C46" t="s">
        <v>142</v>
      </c>
      <c r="D46" s="19">
        <f>ativo!I34-ativo!G34</f>
        <v>-4188.8</v>
      </c>
      <c r="E46" s="6"/>
      <c r="F46" s="19">
        <v>0</v>
      </c>
    </row>
    <row r="47" spans="2:5" ht="12.75">
      <c r="B47" s="6"/>
      <c r="E47" s="6"/>
    </row>
    <row r="48" spans="2:5" ht="12.75" hidden="1">
      <c r="B48" s="6"/>
      <c r="E48" s="6"/>
    </row>
    <row r="49" spans="1:6" ht="12.75">
      <c r="A49" t="s">
        <v>54</v>
      </c>
      <c r="B49" s="6"/>
      <c r="D49" s="7"/>
      <c r="E49" s="6"/>
      <c r="F49" s="7"/>
    </row>
    <row r="50" spans="1:6" ht="12.75">
      <c r="A50" t="s">
        <v>46</v>
      </c>
      <c r="B50" s="6"/>
      <c r="D50" s="11">
        <f>D51+D52+D55+D56+D59+D60</f>
        <v>31708.22999999997</v>
      </c>
      <c r="E50" s="7"/>
      <c r="F50" s="11">
        <v>168781.85</v>
      </c>
    </row>
    <row r="51" spans="2:6" ht="12.75">
      <c r="B51" s="6"/>
      <c r="C51" t="s">
        <v>84</v>
      </c>
      <c r="D51" s="19">
        <f>passivo2!G21-passivo2!I21</f>
        <v>4034.7999999999884</v>
      </c>
      <c r="E51" s="7"/>
      <c r="F51" s="19">
        <v>4162.009999999951</v>
      </c>
    </row>
    <row r="52" spans="2:6" ht="12.75">
      <c r="B52" s="6"/>
      <c r="C52" t="s">
        <v>12</v>
      </c>
      <c r="D52" s="19">
        <f>passivo2!G24-passivo2!I24</f>
        <v>19668.139999999996</v>
      </c>
      <c r="E52" s="7"/>
      <c r="F52" s="19">
        <v>14224.75</v>
      </c>
    </row>
    <row r="53" spans="2:5" ht="12.75" hidden="1">
      <c r="B53" s="6"/>
      <c r="E53" s="6"/>
    </row>
    <row r="54" spans="2:5" ht="12.75" hidden="1">
      <c r="B54" s="6"/>
      <c r="C54" t="s">
        <v>28</v>
      </c>
      <c r="E54" s="6"/>
    </row>
    <row r="55" spans="2:6" ht="12.75">
      <c r="B55" s="6"/>
      <c r="C55" t="s">
        <v>126</v>
      </c>
      <c r="D55" s="1">
        <f>passivo2!G28-passivo2!I28</f>
        <v>5414.799999999988</v>
      </c>
      <c r="E55" s="6"/>
      <c r="F55" s="1">
        <v>164479.53</v>
      </c>
    </row>
    <row r="56" spans="2:6" ht="12.75">
      <c r="B56" s="6"/>
      <c r="C56" t="s">
        <v>30</v>
      </c>
      <c r="D56" s="5">
        <f>passivo2!G29-passivo2!I29</f>
        <v>1833.75</v>
      </c>
      <c r="E56" s="6"/>
      <c r="F56" s="5">
        <v>79.34999999999991</v>
      </c>
    </row>
    <row r="57" spans="2:6" ht="12.75" hidden="1">
      <c r="B57" s="6"/>
      <c r="C57" t="s">
        <v>85</v>
      </c>
      <c r="D57" s="6"/>
      <c r="E57" s="6"/>
      <c r="F57" s="6"/>
    </row>
    <row r="58" spans="4:6" ht="12.75" hidden="1">
      <c r="D58" s="7"/>
      <c r="E58" s="6"/>
      <c r="F58" s="7"/>
    </row>
    <row r="59" spans="2:6" ht="12.75">
      <c r="B59" s="6"/>
      <c r="C59" t="s">
        <v>85</v>
      </c>
      <c r="D59" s="19">
        <f>passivo2!G30-passivo2!I30</f>
        <v>756.739999999998</v>
      </c>
      <c r="E59" s="6"/>
      <c r="F59" s="19">
        <v>-14163.79</v>
      </c>
    </row>
    <row r="60" spans="2:6" ht="12.75">
      <c r="B60" s="7"/>
      <c r="C60" s="9"/>
      <c r="D60" s="5"/>
      <c r="E60" s="6"/>
      <c r="F60" s="5"/>
    </row>
    <row r="61" spans="2:6" ht="12.75">
      <c r="B61" s="6"/>
      <c r="D61" s="7"/>
      <c r="E61" s="6"/>
      <c r="F61" s="7"/>
    </row>
    <row r="62" spans="1:6" ht="12.75">
      <c r="A62" s="2" t="s">
        <v>47</v>
      </c>
      <c r="B62" s="6"/>
      <c r="C62" s="2"/>
      <c r="D62" s="11">
        <f>D69</f>
        <v>5904.85</v>
      </c>
      <c r="E62" s="7"/>
      <c r="F62" s="11">
        <v>160404.63</v>
      </c>
    </row>
    <row r="63" spans="1:6" ht="12.75">
      <c r="A63" s="2"/>
      <c r="B63" s="6"/>
      <c r="C63" s="2"/>
      <c r="D63" s="7"/>
      <c r="E63" s="7"/>
      <c r="F63" s="7"/>
    </row>
    <row r="64" spans="1:6" ht="12.75" hidden="1">
      <c r="A64" s="2"/>
      <c r="B64" s="6"/>
      <c r="C64" s="2"/>
      <c r="D64" s="19"/>
      <c r="E64" s="7"/>
      <c r="F64" s="19"/>
    </row>
    <row r="65" spans="2:6" ht="12.75" hidden="1">
      <c r="B65" s="6"/>
      <c r="D65" s="1"/>
      <c r="E65" s="6"/>
      <c r="F65" s="1"/>
    </row>
    <row r="66" spans="1:6" ht="12.75" hidden="1">
      <c r="A66" s="2"/>
      <c r="B66" s="7"/>
      <c r="C66" s="2"/>
      <c r="D66" s="1"/>
      <c r="E66" s="6"/>
      <c r="F66" s="1"/>
    </row>
    <row r="67" spans="1:5" ht="12.75" hidden="1">
      <c r="A67" s="9"/>
      <c r="B67" s="6"/>
      <c r="C67" s="9"/>
      <c r="E67" s="6"/>
    </row>
    <row r="68" spans="1:5" ht="12.75" hidden="1">
      <c r="A68" s="9"/>
      <c r="B68" s="5"/>
      <c r="C68" s="9"/>
      <c r="E68" s="6"/>
    </row>
    <row r="69" spans="1:6" ht="12.75">
      <c r="A69" t="s">
        <v>48</v>
      </c>
      <c r="B69" s="5"/>
      <c r="D69" s="1">
        <v>5904.85</v>
      </c>
      <c r="E69" s="6"/>
      <c r="F69" s="1">
        <v>160404.63</v>
      </c>
    </row>
    <row r="70" spans="2:5" ht="12.75">
      <c r="B70" s="5"/>
      <c r="E70" s="6"/>
    </row>
    <row r="71" spans="1:5" ht="12.75" hidden="1">
      <c r="A71" s="9"/>
      <c r="B71" s="6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1:5" ht="12.75" hidden="1">
      <c r="A77" s="1"/>
      <c r="B77" s="6"/>
      <c r="C77" s="1"/>
      <c r="E77" s="6"/>
    </row>
    <row r="78" spans="1:5" ht="12.75" hidden="1">
      <c r="A78" s="2"/>
      <c r="B78" s="7"/>
      <c r="C78" s="2"/>
      <c r="E78" s="6"/>
    </row>
    <row r="79" spans="2:5" ht="12.75" hidden="1">
      <c r="B79" s="5"/>
      <c r="E79" s="6"/>
    </row>
    <row r="80" spans="1:5" ht="12.75" hidden="1">
      <c r="A80" s="2"/>
      <c r="B80" s="6"/>
      <c r="C80" s="2"/>
      <c r="E80" s="6"/>
    </row>
    <row r="81" spans="1:5" ht="12.75" hidden="1">
      <c r="A81" s="43"/>
      <c r="B81" s="7"/>
      <c r="C81" s="14"/>
      <c r="E81" s="6"/>
    </row>
    <row r="82" spans="1:5" ht="12.75" hidden="1">
      <c r="A82" s="6"/>
      <c r="B82" s="5"/>
      <c r="C82" s="6"/>
      <c r="E82" s="6"/>
    </row>
    <row r="83" spans="2:5" ht="12.75" hidden="1">
      <c r="B83" s="5"/>
      <c r="E83" s="6"/>
    </row>
    <row r="84" spans="1:5" ht="12.75" hidden="1">
      <c r="A84" s="2"/>
      <c r="B84" s="5"/>
      <c r="E84" s="6"/>
    </row>
    <row r="85" spans="2:5" ht="12.75" hidden="1">
      <c r="B85" s="5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14"/>
      <c r="B90" s="7"/>
      <c r="C90" s="14"/>
      <c r="E90" s="6"/>
    </row>
    <row r="91" spans="1:5" ht="12.75" hidden="1">
      <c r="A91" s="6"/>
      <c r="B91" s="6"/>
      <c r="C91" s="6"/>
      <c r="E91" s="6"/>
    </row>
    <row r="92" spans="1:5" ht="12.75" hidden="1">
      <c r="A92" s="14"/>
      <c r="B92" s="6"/>
      <c r="C92" s="14"/>
      <c r="E92" s="6"/>
    </row>
    <row r="93" spans="1:5" ht="12.75" hidden="1">
      <c r="A93" s="6"/>
      <c r="B93" s="6"/>
      <c r="C93" s="6"/>
      <c r="E93" s="6"/>
    </row>
    <row r="94" spans="1:5" ht="12.75" hidden="1">
      <c r="A94" s="6"/>
      <c r="B94" s="6"/>
      <c r="C94" s="6"/>
      <c r="E94" s="6"/>
    </row>
    <row r="95" spans="1:5" ht="12.75" hidden="1">
      <c r="A95" s="14"/>
      <c r="B95" s="6"/>
      <c r="C95" s="14"/>
      <c r="E95" s="6"/>
    </row>
    <row r="96" spans="1:5" ht="12.75" hidden="1">
      <c r="A96" s="6"/>
      <c r="B96" s="6"/>
      <c r="C96" s="6"/>
      <c r="E96" s="6"/>
    </row>
    <row r="97" spans="1:5" ht="12.75" hidden="1">
      <c r="A97" s="14"/>
      <c r="B97" s="6"/>
      <c r="C97" s="14"/>
      <c r="E97" s="6"/>
    </row>
    <row r="98" spans="1:5" ht="12.75" hidden="1">
      <c r="A98" s="2"/>
      <c r="B98" s="6"/>
      <c r="E98" s="6"/>
    </row>
    <row r="99" spans="1:5" ht="12.75" hidden="1">
      <c r="A99" s="10"/>
      <c r="B99" s="7"/>
      <c r="C99" s="10"/>
      <c r="E99" s="6"/>
    </row>
    <row r="100" spans="1:5" ht="12.75">
      <c r="A100" s="13"/>
      <c r="B100" s="7"/>
      <c r="C100" s="10"/>
      <c r="E100" s="6"/>
    </row>
    <row r="101" spans="1:7" ht="13.5" thickBot="1">
      <c r="A101" s="10" t="s">
        <v>49</v>
      </c>
      <c r="B101" s="7"/>
      <c r="C101" s="10"/>
      <c r="D101" s="12">
        <f>D13-D62</f>
        <v>5734.310000000058</v>
      </c>
      <c r="E101" s="7"/>
      <c r="F101" s="12">
        <v>19330.329999999492</v>
      </c>
      <c r="G101" s="1"/>
    </row>
    <row r="102" spans="1:5" ht="13.5" thickTop="1">
      <c r="A102" s="1"/>
      <c r="B102" s="6"/>
      <c r="C102" s="1"/>
      <c r="E102" s="6"/>
    </row>
    <row r="103" spans="1:5" ht="12.75">
      <c r="A103" s="2" t="s">
        <v>50</v>
      </c>
      <c r="B103" s="7"/>
      <c r="C103" s="2"/>
      <c r="E103" s="6"/>
    </row>
    <row r="104" spans="1:5" ht="12.75">
      <c r="A104" s="2"/>
      <c r="B104" s="6"/>
      <c r="C104" s="2"/>
      <c r="E104" s="6"/>
    </row>
    <row r="105" spans="1:5" ht="12.75" hidden="1">
      <c r="A105" s="2"/>
      <c r="B105" s="6"/>
      <c r="C105" s="2"/>
      <c r="E105" s="6"/>
    </row>
    <row r="106" spans="1:8" ht="12.75">
      <c r="A106" s="9" t="s">
        <v>51</v>
      </c>
      <c r="B106" s="6"/>
      <c r="C106" s="2"/>
      <c r="D106" s="1">
        <f>ativo!I16</f>
        <v>44146.47</v>
      </c>
      <c r="E106" s="6"/>
      <c r="F106" s="1">
        <v>24816.14</v>
      </c>
      <c r="H106" s="1"/>
    </row>
    <row r="107" spans="1:8" ht="12.75">
      <c r="A107" s="2"/>
      <c r="B107" s="6"/>
      <c r="C107" s="2"/>
      <c r="E107" s="6"/>
      <c r="H107" s="1"/>
    </row>
    <row r="108" spans="1:9" ht="12.75">
      <c r="A108" s="9" t="s">
        <v>52</v>
      </c>
      <c r="B108" s="7"/>
      <c r="C108" s="9"/>
      <c r="D108" s="21">
        <f>ativo!G16</f>
        <v>49880.78</v>
      </c>
      <c r="E108" s="6"/>
      <c r="F108" s="21">
        <v>44146.47</v>
      </c>
      <c r="H108" s="1"/>
      <c r="I108" s="1"/>
    </row>
    <row r="109" spans="2:5" ht="12.75">
      <c r="B109" s="7"/>
      <c r="E109" s="6"/>
    </row>
    <row r="110" spans="1:7" ht="13.5" thickBot="1">
      <c r="A110" s="2" t="s">
        <v>53</v>
      </c>
      <c r="B110" s="6"/>
      <c r="D110" s="12">
        <f>D108-D106</f>
        <v>5734.309999999998</v>
      </c>
      <c r="E110" s="7"/>
      <c r="F110" s="12">
        <v>19330.33</v>
      </c>
      <c r="G110" s="1"/>
    </row>
    <row r="111" ht="13.5" thickTop="1">
      <c r="E111" s="6"/>
    </row>
    <row r="112" spans="3:6" ht="12.75">
      <c r="C112" t="s">
        <v>150</v>
      </c>
      <c r="D112" s="1"/>
      <c r="E112" s="6"/>
      <c r="F112" s="1"/>
    </row>
    <row r="113" spans="5:8" ht="12.75">
      <c r="E113" s="6"/>
      <c r="H113" s="1"/>
    </row>
    <row r="114" spans="4:5" ht="12.75" hidden="1">
      <c r="D114" s="1"/>
      <c r="E114" s="6"/>
    </row>
    <row r="115" spans="4:7" ht="12.75">
      <c r="D115" s="6"/>
      <c r="E115" s="6"/>
      <c r="F115" s="6"/>
      <c r="G115" s="6"/>
    </row>
    <row r="116" spans="1:4" ht="12.75">
      <c r="A116" t="s">
        <v>143</v>
      </c>
      <c r="D116" t="s">
        <v>133</v>
      </c>
    </row>
    <row r="117" spans="1:4" ht="12.75">
      <c r="A117" t="s">
        <v>110</v>
      </c>
      <c r="D117" t="s">
        <v>134</v>
      </c>
    </row>
    <row r="119" ht="12.75" hidden="1"/>
    <row r="120" spans="3:7" ht="12.75">
      <c r="C120" s="6"/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3:7" ht="12.75">
      <c r="C123" t="s">
        <v>114</v>
      </c>
      <c r="D123" s="6"/>
      <c r="E123" s="6"/>
      <c r="F123" s="6"/>
      <c r="G123" s="6"/>
    </row>
    <row r="124" ht="12.75">
      <c r="C124" t="s">
        <v>115</v>
      </c>
    </row>
    <row r="125" ht="12.75">
      <c r="C125" t="s">
        <v>116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0">
      <selection activeCell="G31" sqref="G31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105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148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129</v>
      </c>
      <c r="B19" s="38">
        <v>268578.51</v>
      </c>
      <c r="C19" s="39" t="e">
        <v>#REF!</v>
      </c>
      <c r="D19" s="35">
        <v>23127.49</v>
      </c>
      <c r="E19" s="35">
        <f>B19+D19</f>
        <v>291706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131</v>
      </c>
      <c r="B21" s="19">
        <v>23127.49</v>
      </c>
      <c r="C21" s="7"/>
      <c r="D21" s="42">
        <v>-23127.49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101</v>
      </c>
      <c r="B23" s="7"/>
      <c r="C23" s="7"/>
      <c r="D23" s="42">
        <f>resultado!J39</f>
        <v>50671.01999999955</v>
      </c>
      <c r="E23" s="42">
        <f>D23</f>
        <v>50671.01999999955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137</v>
      </c>
      <c r="B25" s="40">
        <f>B19+B21</f>
        <v>291706</v>
      </c>
      <c r="C25" s="40" t="e">
        <f>C19+#REF!+C23+C21</f>
        <v>#REF!</v>
      </c>
      <c r="D25" s="35">
        <f>D19+D21+D23</f>
        <v>50671.01999999955</v>
      </c>
      <c r="E25" s="35">
        <f>B25+D25</f>
        <v>342377.01999999955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131</v>
      </c>
      <c r="B27" s="19">
        <v>50671.02</v>
      </c>
      <c r="C27" s="19"/>
      <c r="D27" s="42">
        <f>-50671.02</f>
        <v>-50671.02</v>
      </c>
      <c r="E27" s="36"/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138</v>
      </c>
      <c r="B29" s="7"/>
      <c r="C29" s="7"/>
      <c r="D29" s="42">
        <f>resultado!H39</f>
        <v>-22621.499999999884</v>
      </c>
      <c r="E29" s="42">
        <f>D29</f>
        <v>-22621.499999999884</v>
      </c>
      <c r="F29" s="1"/>
    </row>
    <row r="30" spans="1:7" ht="12.75">
      <c r="A30" s="41"/>
      <c r="B30" s="7"/>
      <c r="C30" s="7"/>
      <c r="D30" s="36"/>
      <c r="E30" s="36"/>
      <c r="F30" s="1"/>
      <c r="G30" s="1"/>
    </row>
    <row r="31" spans="1:7" ht="12.75">
      <c r="A31" s="34" t="s">
        <v>153</v>
      </c>
      <c r="B31" s="35">
        <f>B25+B27+B29</f>
        <v>342377.02</v>
      </c>
      <c r="C31" s="35" t="e">
        <f>C25+C27+C29</f>
        <v>#REF!</v>
      </c>
      <c r="D31" s="35">
        <f>D25+D27+D29</f>
        <v>-22621.500000000327</v>
      </c>
      <c r="E31" s="35">
        <f>E25+E27+E29</f>
        <v>319755.51999999967</v>
      </c>
      <c r="F31" s="1"/>
      <c r="G31" s="1"/>
    </row>
    <row r="32" spans="1:5" ht="12.75">
      <c r="A32" s="14"/>
      <c r="B32" s="7"/>
      <c r="C32" s="7"/>
      <c r="D32" s="7"/>
      <c r="E32" s="7"/>
    </row>
    <row r="33" ht="12.75">
      <c r="E33" s="1"/>
    </row>
    <row r="34" ht="12.75">
      <c r="A34" t="s">
        <v>149</v>
      </c>
    </row>
    <row r="35" ht="12.75">
      <c r="E35" s="1"/>
    </row>
    <row r="37" spans="1:6" ht="12.75">
      <c r="A37" s="6"/>
      <c r="D37" s="6"/>
      <c r="E37" s="6"/>
      <c r="F37" s="6"/>
    </row>
    <row r="38" spans="1:4" ht="12.75">
      <c r="A38" t="s">
        <v>143</v>
      </c>
      <c r="D38" t="s">
        <v>145</v>
      </c>
    </row>
    <row r="39" spans="1:4" ht="12.75">
      <c r="A39" t="s">
        <v>113</v>
      </c>
      <c r="D39" t="s">
        <v>146</v>
      </c>
    </row>
    <row r="42" ht="12.75" hidden="1"/>
    <row r="43" ht="12.75" hidden="1"/>
    <row r="44" spans="3:7" ht="12.75">
      <c r="C44" s="3"/>
      <c r="D44" s="6"/>
      <c r="E44" s="6"/>
      <c r="F44" s="6"/>
      <c r="G44" s="6"/>
    </row>
    <row r="45" ht="12.75">
      <c r="A45" t="s">
        <v>102</v>
      </c>
    </row>
    <row r="46" spans="1:5" ht="12.75">
      <c r="A46" t="s">
        <v>111</v>
      </c>
      <c r="E46" s="1"/>
    </row>
    <row r="47" ht="12.75">
      <c r="A47" t="s">
        <v>112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9">
      <selection activeCell="H31" sqref="H31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106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41364</v>
      </c>
      <c r="J11" s="8">
        <v>41274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657133.91</v>
      </c>
      <c r="I13" s="10"/>
      <c r="J13" s="11">
        <f>J15+J16+J18+J20+J21+J22</f>
        <v>2768699.88</v>
      </c>
    </row>
    <row r="14" spans="7:10" ht="12.75">
      <c r="G14" s="5"/>
      <c r="H14" s="1"/>
      <c r="J14" s="1"/>
    </row>
    <row r="15" spans="1:10" ht="12.75">
      <c r="A15" t="s">
        <v>87</v>
      </c>
      <c r="G15" s="5"/>
      <c r="H15" s="1">
        <v>462078</v>
      </c>
      <c r="J15" s="1">
        <f>1859037.1+1350</f>
        <v>1860387.1</v>
      </c>
    </row>
    <row r="16" spans="1:10" ht="12.75">
      <c r="A16" t="s">
        <v>88</v>
      </c>
      <c r="G16" s="5"/>
      <c r="H16" s="1">
        <f>148925.6+26840.31</f>
        <v>175765.91</v>
      </c>
      <c r="J16" s="1">
        <f>726967.92+58903.15</f>
        <v>785871.0700000001</v>
      </c>
    </row>
    <row r="17" spans="7:10" ht="12.75" hidden="1">
      <c r="G17" s="5"/>
      <c r="H17" s="1"/>
      <c r="J17" s="1"/>
    </row>
    <row r="18" spans="1:10" ht="12.75">
      <c r="A18" t="s">
        <v>89</v>
      </c>
      <c r="G18" s="5"/>
      <c r="H18" s="1">
        <v>8400</v>
      </c>
      <c r="J18" s="1">
        <v>3300</v>
      </c>
    </row>
    <row r="19" spans="7:10" ht="12.75" hidden="1">
      <c r="G19" s="5"/>
      <c r="H19" s="1"/>
      <c r="J19" s="1"/>
    </row>
    <row r="20" spans="1:10" ht="12.75">
      <c r="A20" t="s">
        <v>119</v>
      </c>
      <c r="G20" s="5"/>
      <c r="H20" s="1">
        <v>8220</v>
      </c>
      <c r="J20" s="1">
        <v>76017</v>
      </c>
    </row>
    <row r="21" spans="1:10" ht="12.75">
      <c r="A21" t="s">
        <v>90</v>
      </c>
      <c r="G21" s="5"/>
      <c r="H21" s="1">
        <v>1080</v>
      </c>
      <c r="J21" s="1">
        <v>29643.56</v>
      </c>
    </row>
    <row r="22" spans="1:10" ht="12.75">
      <c r="A22" t="s">
        <v>18</v>
      </c>
      <c r="G22" s="5"/>
      <c r="H22" s="1">
        <f>1075+230+65+220</f>
        <v>1590</v>
      </c>
      <c r="J22" s="1">
        <f>8021.15+390+110+4960</f>
        <v>13481.15</v>
      </c>
    </row>
    <row r="23" spans="7:10" ht="12.75">
      <c r="G23" s="5"/>
      <c r="H23" s="1"/>
      <c r="J23" s="1"/>
    </row>
    <row r="24" spans="1:10" ht="12.75">
      <c r="A24" s="2" t="s">
        <v>26</v>
      </c>
      <c r="B24" s="2"/>
      <c r="C24" s="2"/>
      <c r="D24" s="2"/>
      <c r="E24" s="2"/>
      <c r="F24" s="2"/>
      <c r="G24" s="7"/>
      <c r="H24" s="11">
        <f>H26+H27+H28+H29+H30+H31</f>
        <v>-739755.4099999999</v>
      </c>
      <c r="I24" s="10"/>
      <c r="J24" s="11">
        <f>J26+J27+J28+J29+J30+J31</f>
        <v>-2983509.8400000003</v>
      </c>
    </row>
    <row r="25" spans="7:10" ht="12.75">
      <c r="G25" s="5"/>
      <c r="H25" s="1"/>
      <c r="J25" s="1"/>
    </row>
    <row r="26" spans="1:10" ht="12.75">
      <c r="A26" t="s">
        <v>91</v>
      </c>
      <c r="G26" s="5"/>
      <c r="H26" s="1">
        <f>-241285.65</f>
        <v>-241285.65</v>
      </c>
      <c r="J26" s="1">
        <f>-972154.19</f>
        <v>-972154.19</v>
      </c>
    </row>
    <row r="27" spans="1:10" ht="12.75">
      <c r="A27" t="s">
        <v>16</v>
      </c>
      <c r="G27" s="5"/>
      <c r="H27" s="1">
        <f>-38569.05</f>
        <v>-38569.05</v>
      </c>
      <c r="J27" s="1">
        <f>-240902.09</f>
        <v>-240902.09</v>
      </c>
    </row>
    <row r="28" spans="1:10" ht="12.75">
      <c r="A28" t="s">
        <v>92</v>
      </c>
      <c r="G28" s="5"/>
      <c r="H28" s="1">
        <f>-311412.49</f>
        <v>-311412.49</v>
      </c>
      <c r="J28" s="1">
        <f>-1265415.37</f>
        <v>-1265415.37</v>
      </c>
    </row>
    <row r="29" spans="1:10" ht="12.75">
      <c r="A29" t="s">
        <v>93</v>
      </c>
      <c r="G29" s="5"/>
      <c r="H29" s="1">
        <f>-135703.66</f>
        <v>-135703.66</v>
      </c>
      <c r="J29" s="1">
        <f>-452296.36</f>
        <v>-452296.36</v>
      </c>
    </row>
    <row r="30" spans="1:13" ht="12.75">
      <c r="A30" t="s">
        <v>94</v>
      </c>
      <c r="G30" s="5"/>
      <c r="H30" s="1">
        <f>-12785.08</f>
        <v>-12785.08</v>
      </c>
      <c r="J30" s="1">
        <f>-54166.65</f>
        <v>-54166.65</v>
      </c>
      <c r="M30" s="1"/>
    </row>
    <row r="31" spans="1:10" ht="12.75">
      <c r="A31" t="s">
        <v>27</v>
      </c>
      <c r="G31" s="5"/>
      <c r="H31" s="1">
        <v>0.52</v>
      </c>
      <c r="J31" s="1">
        <v>1424.82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-82621.49999999988</v>
      </c>
      <c r="I34" s="10"/>
      <c r="J34" s="11">
        <f>J13+J24</f>
        <v>-214809.96000000043</v>
      </c>
    </row>
    <row r="35" spans="7:10" ht="12.75">
      <c r="G35" s="5"/>
      <c r="H35" s="1"/>
      <c r="J35" s="1"/>
    </row>
    <row r="36" spans="1:10" ht="12.75">
      <c r="A36" t="s">
        <v>117</v>
      </c>
      <c r="G36" s="5"/>
      <c r="H36" s="1">
        <v>60000</v>
      </c>
      <c r="J36" s="1">
        <v>265480.98</v>
      </c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1:10" ht="13.5" thickBot="1">
      <c r="A39" s="2" t="s">
        <v>100</v>
      </c>
      <c r="B39" s="2"/>
      <c r="C39" s="2"/>
      <c r="D39" s="2"/>
      <c r="E39" s="2"/>
      <c r="F39" s="2"/>
      <c r="G39" s="7"/>
      <c r="H39" s="12">
        <f>H34+H36+H37+H38</f>
        <v>-22621.499999999884</v>
      </c>
      <c r="I39" s="10"/>
      <c r="J39" s="12">
        <f>J34+J36+J37+J38</f>
        <v>50671.01999999955</v>
      </c>
    </row>
    <row r="40" ht="13.5" thickTop="1"/>
    <row r="42" ht="12.75">
      <c r="D42" t="s">
        <v>147</v>
      </c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7" ht="12.75">
      <c r="A47" t="s">
        <v>143</v>
      </c>
      <c r="F47" s="6"/>
      <c r="G47" t="s">
        <v>144</v>
      </c>
    </row>
    <row r="48" spans="1:8" ht="12.75">
      <c r="A48" t="s">
        <v>113</v>
      </c>
      <c r="H48" t="s">
        <v>132</v>
      </c>
    </row>
    <row r="50" ht="12.75" hidden="1"/>
    <row r="52" spans="3:8" ht="12.75">
      <c r="C52" s="3"/>
      <c r="D52" s="6"/>
      <c r="E52" s="6"/>
      <c r="F52" s="6"/>
      <c r="G52" s="6"/>
      <c r="H52" s="6"/>
    </row>
    <row r="53" ht="12.75">
      <c r="D53" t="s">
        <v>6</v>
      </c>
    </row>
    <row r="54" ht="12.75">
      <c r="D54" t="s">
        <v>7</v>
      </c>
    </row>
    <row r="55" ht="12.75">
      <c r="D55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2013-07-05T15:29:40Z</cp:lastPrinted>
  <dcterms:created xsi:type="dcterms:W3CDTF">1999-02-04T01:52:30Z</dcterms:created>
  <dcterms:modified xsi:type="dcterms:W3CDTF">2013-07-23T19:04:22Z</dcterms:modified>
  <cp:category/>
  <cp:version/>
  <cp:contentType/>
  <cp:contentStatus/>
</cp:coreProperties>
</file>