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5"/>
  </bookViews>
  <sheets>
    <sheet name="ativo" sheetId="1" r:id="rId1"/>
    <sheet name="passivo2" sheetId="2" r:id="rId2"/>
    <sheet name="valor adicional" sheetId="3" r:id="rId3"/>
    <sheet name="origens" sheetId="4" r:id="rId4"/>
    <sheet name="MUTAÇÃO" sheetId="5" r:id="rId5"/>
    <sheet name="resultado" sheetId="6" r:id="rId6"/>
  </sheets>
  <definedNames/>
  <calcPr fullCalcOnLoad="1"/>
</workbook>
</file>

<file path=xl/sharedStrings.xml><?xml version="1.0" encoding="utf-8"?>
<sst xmlns="http://schemas.openxmlformats.org/spreadsheetml/2006/main" count="199" uniqueCount="154">
  <si>
    <t>ATIVO</t>
  </si>
  <si>
    <t>ATIVO CIRCULANTE</t>
  </si>
  <si>
    <t>DISPONIBILIDADE</t>
  </si>
  <si>
    <t xml:space="preserve"> </t>
  </si>
  <si>
    <t xml:space="preserve">    IMOBILIZADO</t>
  </si>
  <si>
    <t>TOTAL DO ATIVO</t>
  </si>
  <si>
    <t>ENEDINA ALICE FERREIRA NAHUM</t>
  </si>
  <si>
    <t xml:space="preserve">                CONTADORA</t>
  </si>
  <si>
    <t xml:space="preserve">                CRC-PA 4678</t>
  </si>
  <si>
    <t>BALANÇO PATRIMONIAL EM:</t>
  </si>
  <si>
    <t>PASSIVO</t>
  </si>
  <si>
    <t>PASSIVO CIRCULANTE</t>
  </si>
  <si>
    <t xml:space="preserve">   Fornecedores</t>
  </si>
  <si>
    <t>VALORES A RECEBER A CURTO PRAZO</t>
  </si>
  <si>
    <t xml:space="preserve">    Adiantamentos</t>
  </si>
  <si>
    <t>RECEITAS OPERACIONAIS</t>
  </si>
  <si>
    <t xml:space="preserve">    Despesas Esportivas</t>
  </si>
  <si>
    <t>RESULTADO OPERACIONAL</t>
  </si>
  <si>
    <t xml:space="preserve">   Outras Receitas Operacionais</t>
  </si>
  <si>
    <t xml:space="preserve">  </t>
  </si>
  <si>
    <t>(EM REAIS)</t>
  </si>
  <si>
    <t>TOTAL DO PASSIVO</t>
  </si>
  <si>
    <t xml:space="preserve">   Patrimônio Social</t>
  </si>
  <si>
    <t>PATRIMÔNIO LIQUIDO</t>
  </si>
  <si>
    <t xml:space="preserve">  DEMONSTRAÇÃO DE RESULTADO EM:</t>
  </si>
  <si>
    <t>TOTAL</t>
  </si>
  <si>
    <t>RECEITAS (DESPESAS) OPERACIONAIS</t>
  </si>
  <si>
    <t xml:space="preserve">    Receitas Financeiras</t>
  </si>
  <si>
    <t xml:space="preserve">   Empréstimo e Financiamento</t>
  </si>
  <si>
    <t>DEMONSTRAÇÃO DE RESULTADO EM:</t>
  </si>
  <si>
    <t xml:space="preserve">   Impostos a Recolher</t>
  </si>
  <si>
    <t xml:space="preserve">                </t>
  </si>
  <si>
    <t xml:space="preserve">                                                    (Valores em Reais)</t>
  </si>
  <si>
    <t>Patrimônio</t>
  </si>
  <si>
    <t>Superávit/</t>
  </si>
  <si>
    <t>Eventos</t>
  </si>
  <si>
    <t>Social</t>
  </si>
  <si>
    <t>(Déficit)</t>
  </si>
  <si>
    <t xml:space="preserve">        DEMONSTRAÇÃO  DAS  MUTAÇÕES  DO PATRIMÔNIO LIQUIDO</t>
  </si>
  <si>
    <t>( Em Reais)</t>
  </si>
  <si>
    <t>ATIVO NÃO CIRCULANTE</t>
  </si>
  <si>
    <t>ATIVIDADES OPERACIONAIS</t>
  </si>
  <si>
    <t xml:space="preserve">      Ajustes de Receitas e Despesas:</t>
  </si>
  <si>
    <t xml:space="preserve">Redução (Aumento) de Ativos e Passivos Circulante e Não </t>
  </si>
  <si>
    <t>Circulante</t>
  </si>
  <si>
    <t xml:space="preserve">     Redução (Aumento) dos Saldos Devedores do Ativo Circulante</t>
  </si>
  <si>
    <t xml:space="preserve">     Circulante</t>
  </si>
  <si>
    <t>Atividades de Investimentos</t>
  </si>
  <si>
    <t xml:space="preserve">      Aquisição de bens do Imobilizado</t>
  </si>
  <si>
    <t>Variação do Disponível</t>
  </si>
  <si>
    <t>Resumo das Disponibilidades</t>
  </si>
  <si>
    <t>No inicio do exercício</t>
  </si>
  <si>
    <t>No final do exercício</t>
  </si>
  <si>
    <t>REDUÇÃO DAS DISPONIBILIDADES</t>
  </si>
  <si>
    <t xml:space="preserve">     Aumento (Redução)dos Saldos Credores das Contas do Passivo </t>
  </si>
  <si>
    <t xml:space="preserve">                                          DEMONSTRAÇÃO DO FLUXO DE CAIXA:</t>
  </si>
  <si>
    <t xml:space="preserve">                                                           (Valores em Reais)</t>
  </si>
  <si>
    <t>RECEITAS</t>
  </si>
  <si>
    <t>INSUMOS ADQUIRIDOS DE TERCEIROS</t>
  </si>
  <si>
    <t xml:space="preserve">      Materiais Consumidos</t>
  </si>
  <si>
    <t xml:space="preserve">      Energia, serviços de terceiros e outras despesas operacionais</t>
  </si>
  <si>
    <t xml:space="preserve">      </t>
  </si>
  <si>
    <t>VALOR ADICIONADO LÍQUIDO PRODUZIDO PELA ENTIDADE</t>
  </si>
  <si>
    <t>VALOR ADICIONADO RECEBIDO EM TRANSFERÊNCIA</t>
  </si>
  <si>
    <t xml:space="preserve">      Receitas Financeiras</t>
  </si>
  <si>
    <t>VALOR ADICIONADO TOTAL A DISTRIBUIR</t>
  </si>
  <si>
    <t>DISTRIBUIÇÃO DO VALOR ADICIONADO</t>
  </si>
  <si>
    <t xml:space="preserve">      Empregados</t>
  </si>
  <si>
    <t xml:space="preserve">      Tributos:</t>
  </si>
  <si>
    <t xml:space="preserve">      Financiadores</t>
  </si>
  <si>
    <t xml:space="preserve">          Juros</t>
  </si>
  <si>
    <t>CNPJ: 04.857.033/0001-03</t>
  </si>
  <si>
    <t xml:space="preserve">                                     DEMONSTRAÇÃO DO VALOR ADICIONAL EM: </t>
  </si>
  <si>
    <t xml:space="preserve">                                CNPJ: 04.857.033/0001-03</t>
  </si>
  <si>
    <t xml:space="preserve">    Mensalidades Sociais</t>
  </si>
  <si>
    <t xml:space="preserve">     Caixa e Bancos</t>
  </si>
  <si>
    <t xml:space="preserve">     Aplicações Financeiras</t>
  </si>
  <si>
    <t xml:space="preserve">      Maquinários e Equipamentos</t>
  </si>
  <si>
    <t xml:space="preserve">      Móveis e Utensilios</t>
  </si>
  <si>
    <t xml:space="preserve">      Equipamentos de Informática</t>
  </si>
  <si>
    <t xml:space="preserve">   Salários, Encargos e Beneficios</t>
  </si>
  <si>
    <t xml:space="preserve">   Outras Contas a Pagar</t>
  </si>
  <si>
    <t xml:space="preserve">   Mensalidades Sociais</t>
  </si>
  <si>
    <t xml:space="preserve">   Patrocinios e Publicidade</t>
  </si>
  <si>
    <t xml:space="preserve">   Alugueis de Instalações</t>
  </si>
  <si>
    <t xml:space="preserve">    Despesas Gerais e Administrativas</t>
  </si>
  <si>
    <t xml:space="preserve">    Despesas com Manutenção e Serviços Gerais</t>
  </si>
  <si>
    <t xml:space="preserve">    Despesas Financeiras e Tributárias</t>
  </si>
  <si>
    <t xml:space="preserve">          </t>
  </si>
  <si>
    <t xml:space="preserve">          Encargos Sociais</t>
  </si>
  <si>
    <t xml:space="preserve">          Beneficios</t>
  </si>
  <si>
    <t xml:space="preserve">  Superávit Ajustado</t>
  </si>
  <si>
    <t>Superávit do Exercício</t>
  </si>
  <si>
    <t xml:space="preserve">                      ENEDINA ALICE FERREIRA NAHUM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</si>
  <si>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 - APCEF</t>
    </r>
  </si>
  <si>
    <t xml:space="preserve">  ASSOCIAÇÃO DO PESSOAL DA CAIXA ECONÔMICA FEDERAL DO PARÁ - APCEF</t>
  </si>
  <si>
    <t xml:space="preserve"> ASSOCIAÇÃO DO PESSOAL DA CAIXA ECONÔMICA FEDERAL DO PARÁ - APCEF</t>
  </si>
  <si>
    <r>
      <t xml:space="preserve">            </t>
    </r>
    <r>
      <rPr>
        <b/>
        <sz val="10"/>
        <rFont val="Arial"/>
        <family val="2"/>
      </rPr>
      <t xml:space="preserve">    ASSOCIAÇÃO DO PESSOAL DA CAIXA ECONÔMICA FEDERAL DO PARÁ- APCEF</t>
    </r>
  </si>
  <si>
    <t>Presidente</t>
  </si>
  <si>
    <t xml:space="preserve">   Presidente</t>
  </si>
  <si>
    <t xml:space="preserve">     Presidente</t>
  </si>
  <si>
    <t xml:space="preserve">              Presidente</t>
  </si>
  <si>
    <t xml:space="preserve">                                   CONTADORA</t>
  </si>
  <si>
    <t xml:space="preserve">                                   CRC-PA 4678</t>
  </si>
  <si>
    <t xml:space="preserve">                Presidente</t>
  </si>
  <si>
    <t xml:space="preserve">                                  ENEDINA ALICE FERREIRA NAHUM</t>
  </si>
  <si>
    <t xml:space="preserve">                                             CONTADORA</t>
  </si>
  <si>
    <t xml:space="preserve">                                             CRC-PA 4678</t>
  </si>
  <si>
    <t xml:space="preserve">   Doações</t>
  </si>
  <si>
    <t xml:space="preserve">      Veículos</t>
  </si>
  <si>
    <t xml:space="preserve">          Federais</t>
  </si>
  <si>
    <t xml:space="preserve">          Municipais</t>
  </si>
  <si>
    <t xml:space="preserve">    Provisão para Perdas</t>
  </si>
  <si>
    <t xml:space="preserve">      (-) Depreciação Acumulada</t>
  </si>
  <si>
    <t xml:space="preserve">   Empréstimos e Financiamentos</t>
  </si>
  <si>
    <t>Depreciação</t>
  </si>
  <si>
    <t>Provisão para Perdas</t>
  </si>
  <si>
    <t xml:space="preserve">      Instalações</t>
  </si>
  <si>
    <t>Transferência para capital</t>
  </si>
  <si>
    <t xml:space="preserve">    Depósito Judicial</t>
  </si>
  <si>
    <t xml:space="preserve">      Superávit (Déficit) do Exercício</t>
  </si>
  <si>
    <t xml:space="preserve">     Superávit (Déficit) do Exercício</t>
  </si>
  <si>
    <t>Despesas do Período Seguinte</t>
  </si>
  <si>
    <t xml:space="preserve">    Despesas Diferidas</t>
  </si>
  <si>
    <t>RAIMUNDO NONATO DE CARVALHO RODRIGUES</t>
  </si>
  <si>
    <t xml:space="preserve">                   ANA ALICE SOUZA DA SILVA</t>
  </si>
  <si>
    <t xml:space="preserve">   Superávit (Déficit) do Exercício</t>
  </si>
  <si>
    <t>SUPERÁVIT (DÉFICIT) DO EXERCÍCIO</t>
  </si>
  <si>
    <t>Saldo em 31 de Dezembro de 2014</t>
  </si>
  <si>
    <t xml:space="preserve">   Receitas de Eventos</t>
  </si>
  <si>
    <t xml:space="preserve">      Obras em Andamento</t>
  </si>
  <si>
    <t>Superávit (Déficit) do Exercício</t>
  </si>
  <si>
    <t xml:space="preserve">      Equipamentos Esportivos</t>
  </si>
  <si>
    <t>31/12/2015</t>
  </si>
  <si>
    <t>Saldo em 31 de Dezembro de 2015</t>
  </si>
  <si>
    <t xml:space="preserve">          Salários</t>
  </si>
  <si>
    <t xml:space="preserve">               FOLHA  219</t>
  </si>
  <si>
    <t>Diretor Adm/Financeira</t>
  </si>
  <si>
    <t xml:space="preserve">    Diretor Adm/Financeira</t>
  </si>
  <si>
    <t xml:space="preserve">   Diretor Adm/Financeira</t>
  </si>
  <si>
    <t xml:space="preserve">  Diretor Adm/Financeira</t>
  </si>
  <si>
    <t xml:space="preserve">             Diretor Adm/Financeira</t>
  </si>
  <si>
    <t xml:space="preserve">          PAULO CEZAR MORAES DE LIMA</t>
  </si>
  <si>
    <t>PAULO CEZAR MORAES DE LIMA</t>
  </si>
  <si>
    <t xml:space="preserve">        PAULO CEZAR MORAES DE LIMA</t>
  </si>
  <si>
    <t xml:space="preserve">         PAULO CEZAR MORAES DE LIMA</t>
  </si>
  <si>
    <t xml:space="preserve">    Cheques a Receber</t>
  </si>
  <si>
    <t xml:space="preserve">    Cartões de Crédito</t>
  </si>
  <si>
    <t xml:space="preserve">                                      Belém, 30 de Abril de 2016</t>
  </si>
  <si>
    <t>Saldo em 31 de Maio de 2016</t>
  </si>
  <si>
    <t xml:space="preserve">        NO PERÍODO DE 31 DE MAIO DE 2016 E 31 DE DEZEMBRO DE 2015.</t>
  </si>
  <si>
    <t>Belém, 31 de Maio de 2016.</t>
  </si>
  <si>
    <t>Belém, 31 de Maio de 2016</t>
  </si>
  <si>
    <t xml:space="preserve">                            Belém, 31 de Maio de 2016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</si>
</sst>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000"/>
    <numFmt numFmtId="179" formatCode="0.000"/>
    <numFmt numFmtId="180" formatCode="0.0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14" fontId="1" fillId="0" borderId="11" xfId="0" applyNumberFormat="1" applyFont="1" applyBorder="1" applyAlignment="1">
      <alignment horizontal="center"/>
    </xf>
    <xf numFmtId="0" fontId="0" fillId="0" borderId="0" xfId="0" applyFont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/>
    </xf>
    <xf numFmtId="4" fontId="1" fillId="0" borderId="12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1" fillId="0" borderId="22" xfId="0" applyFont="1" applyBorder="1" applyAlignment="1">
      <alignment/>
    </xf>
    <xf numFmtId="4" fontId="1" fillId="0" borderId="22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0" fontId="0" fillId="0" borderId="19" xfId="0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0" fontId="1" fillId="0" borderId="19" xfId="0" applyFont="1" applyBorder="1" applyAlignment="1">
      <alignment/>
    </xf>
    <xf numFmtId="4" fontId="0" fillId="0" borderId="19" xfId="0" applyNumberFormat="1" applyFont="1" applyBorder="1" applyAlignment="1">
      <alignment/>
    </xf>
    <xf numFmtId="0" fontId="0" fillId="0" borderId="0" xfId="0" applyFont="1" applyBorder="1" applyAlignment="1">
      <alignment/>
    </xf>
    <xf numFmtId="14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4" fontId="1" fillId="0" borderId="11" xfId="0" applyNumberFormat="1" applyFon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7">
      <selection activeCell="G30" sqref="G30"/>
    </sheetView>
  </sheetViews>
  <sheetFormatPr defaultColWidth="9.140625" defaultRowHeight="12.75"/>
  <cols>
    <col min="5" max="6" width="10.140625" style="0" bestFit="1" customWidth="1"/>
    <col min="7" max="7" width="13.00390625" style="0" customWidth="1"/>
    <col min="8" max="8" width="3.140625" style="0" customWidth="1"/>
    <col min="9" max="9" width="12.28125" style="0" bestFit="1" customWidth="1"/>
    <col min="10" max="10" width="3.7109375" style="0" customWidth="1"/>
    <col min="11" max="11" width="12.7109375" style="0" customWidth="1"/>
    <col min="13" max="13" width="10.7109375" style="0" bestFit="1" customWidth="1"/>
    <col min="14" max="14" width="10.140625" style="0" bestFit="1" customWidth="1"/>
    <col min="15" max="15" width="9.7109375" style="0" bestFit="1" customWidth="1"/>
  </cols>
  <sheetData>
    <row r="1" ht="12.75">
      <c r="K1" s="14"/>
    </row>
    <row r="2" ht="12.75">
      <c r="K2" s="6"/>
    </row>
    <row r="3" ht="12.75">
      <c r="K3" s="6"/>
    </row>
    <row r="4" spans="1:11" ht="12.75">
      <c r="A4" t="s">
        <v>94</v>
      </c>
      <c r="K4" s="6"/>
    </row>
    <row r="5" spans="4:11" ht="12.75">
      <c r="D5" s="2" t="s">
        <v>71</v>
      </c>
      <c r="K5" s="6"/>
    </row>
    <row r="6" spans="4:11" ht="12.75">
      <c r="D6" s="2"/>
      <c r="E6" s="2"/>
      <c r="F6" s="2"/>
      <c r="G6" s="2"/>
      <c r="H6" s="2"/>
      <c r="K6" s="6"/>
    </row>
    <row r="7" ht="12.75">
      <c r="K7" s="6"/>
    </row>
    <row r="8" spans="1:11" ht="12.75">
      <c r="A8" s="2"/>
      <c r="B8" s="2"/>
      <c r="C8" s="2"/>
      <c r="D8" s="2" t="s">
        <v>9</v>
      </c>
      <c r="E8" s="2"/>
      <c r="F8" s="2"/>
      <c r="G8" s="2"/>
      <c r="H8" s="14"/>
      <c r="I8" s="2"/>
      <c r="J8" s="2"/>
      <c r="K8" s="6"/>
    </row>
    <row r="9" spans="1:11" ht="12.75">
      <c r="A9" s="2"/>
      <c r="B9" s="2"/>
      <c r="C9" s="2"/>
      <c r="D9" s="2"/>
      <c r="E9" s="2" t="s">
        <v>20</v>
      </c>
      <c r="F9" s="2"/>
      <c r="G9" s="2"/>
      <c r="H9" s="14"/>
      <c r="I9" s="2"/>
      <c r="J9" s="2"/>
      <c r="K9" s="6"/>
    </row>
    <row r="10" spans="1:11" ht="12.75">
      <c r="A10" s="2"/>
      <c r="B10" s="2"/>
      <c r="C10" s="2"/>
      <c r="D10" s="2"/>
      <c r="E10" s="2"/>
      <c r="F10" s="2"/>
      <c r="G10" s="2"/>
      <c r="H10" s="14"/>
      <c r="I10" s="2"/>
      <c r="J10" s="2"/>
      <c r="K10" s="6"/>
    </row>
    <row r="11" spans="7:11" ht="13.5" thickBot="1">
      <c r="G11" s="8">
        <v>42521</v>
      </c>
      <c r="H11" s="6"/>
      <c r="I11" s="8">
        <v>42369</v>
      </c>
      <c r="J11" s="4"/>
      <c r="K11" s="45"/>
    </row>
    <row r="12" spans="1:11" ht="13.5" thickTop="1">
      <c r="A12" s="2" t="s">
        <v>0</v>
      </c>
      <c r="H12" s="6"/>
      <c r="K12" s="6"/>
    </row>
    <row r="13" spans="8:11" ht="12.75">
      <c r="H13" s="6"/>
      <c r="K13" s="6"/>
    </row>
    <row r="14" spans="1:11" ht="12.75">
      <c r="A14" s="2" t="s">
        <v>1</v>
      </c>
      <c r="B14" s="2"/>
      <c r="C14" s="2"/>
      <c r="G14" s="11">
        <f>G16+G20+G33+G32</f>
        <v>299234.58</v>
      </c>
      <c r="H14" s="7"/>
      <c r="I14" s="11">
        <f>I16+I20+I33+I32</f>
        <v>187027.66</v>
      </c>
      <c r="J14" s="1"/>
      <c r="K14" s="7"/>
    </row>
    <row r="15" spans="8:11" ht="12.75">
      <c r="H15" s="6"/>
      <c r="I15" s="1"/>
      <c r="K15" s="5"/>
    </row>
    <row r="16" spans="1:13" ht="12.75">
      <c r="A16" s="2" t="s">
        <v>2</v>
      </c>
      <c r="B16" s="2"/>
      <c r="G16" s="11">
        <f>G17+G18</f>
        <v>82219.09</v>
      </c>
      <c r="H16" s="7"/>
      <c r="I16" s="11">
        <f>I17+I18</f>
        <v>63678.4</v>
      </c>
      <c r="J16" s="1"/>
      <c r="K16" s="7"/>
      <c r="M16" s="1"/>
    </row>
    <row r="17" spans="1:11" ht="12.75">
      <c r="A17" t="s">
        <v>75</v>
      </c>
      <c r="E17" s="1"/>
      <c r="F17" s="1"/>
      <c r="G17" s="1">
        <f>82219.09-G18</f>
        <v>49170.75</v>
      </c>
      <c r="H17" s="5"/>
      <c r="I17" s="5">
        <f>63678.4-I18</f>
        <v>39750.4</v>
      </c>
      <c r="J17" s="6"/>
      <c r="K17" s="5"/>
    </row>
    <row r="18" spans="1:11" ht="12.75">
      <c r="A18" t="s">
        <v>76</v>
      </c>
      <c r="F18" s="1"/>
      <c r="G18" s="1">
        <v>33048.34</v>
      </c>
      <c r="H18" s="5"/>
      <c r="I18" s="5">
        <v>23928</v>
      </c>
      <c r="J18" s="5"/>
      <c r="K18" s="5"/>
    </row>
    <row r="19" spans="6:11" ht="12.75">
      <c r="F19" s="1"/>
      <c r="G19" s="1"/>
      <c r="H19" s="5"/>
      <c r="I19" s="5"/>
      <c r="J19" s="5"/>
      <c r="K19" s="5"/>
    </row>
    <row r="20" spans="1:14" ht="12.75">
      <c r="A20" s="2" t="s">
        <v>13</v>
      </c>
      <c r="B20" s="2"/>
      <c r="C20" s="2"/>
      <c r="D20" s="2"/>
      <c r="F20" s="1"/>
      <c r="G20" s="11">
        <f>G22+G29+G31+G23+G30</f>
        <v>209322.16999999998</v>
      </c>
      <c r="H20" s="7"/>
      <c r="I20" s="11">
        <f>I22+I29+I31+I23+I30</f>
        <v>121232.46</v>
      </c>
      <c r="J20" s="1"/>
      <c r="K20" s="7"/>
      <c r="M20" s="1"/>
      <c r="N20" s="1"/>
    </row>
    <row r="21" spans="2:11" ht="12.75" hidden="1">
      <c r="B21" s="2"/>
      <c r="C21" s="2"/>
      <c r="D21" s="2"/>
      <c r="F21" s="1"/>
      <c r="G21" s="1"/>
      <c r="H21" s="5"/>
      <c r="I21" s="5"/>
      <c r="J21" s="5"/>
      <c r="K21" s="5"/>
    </row>
    <row r="22" spans="1:15" ht="12.75">
      <c r="A22" s="9" t="s">
        <v>74</v>
      </c>
      <c r="B22" s="2"/>
      <c r="C22" s="2"/>
      <c r="D22" s="2"/>
      <c r="F22" s="1"/>
      <c r="G22" s="1">
        <v>281166</v>
      </c>
      <c r="H22" s="5"/>
      <c r="I22" s="5">
        <v>248573.73</v>
      </c>
      <c r="J22" s="5"/>
      <c r="K22" s="5"/>
      <c r="O22" s="1"/>
    </row>
    <row r="23" spans="1:13" ht="12.75">
      <c r="A23" s="9" t="s">
        <v>112</v>
      </c>
      <c r="B23" s="2"/>
      <c r="C23" s="2"/>
      <c r="D23" s="2"/>
      <c r="F23" s="1"/>
      <c r="G23" s="1">
        <f>-225802.75</f>
        <v>-225802.75</v>
      </c>
      <c r="H23" s="5"/>
      <c r="I23" s="5">
        <f>-225802.75</f>
        <v>-225802.75</v>
      </c>
      <c r="J23" s="5"/>
      <c r="K23" s="5"/>
      <c r="M23" s="1"/>
    </row>
    <row r="24" spans="1:11" ht="12.75" hidden="1">
      <c r="A24" s="2"/>
      <c r="B24" s="2"/>
      <c r="C24" s="2"/>
      <c r="H24" s="6"/>
      <c r="I24" s="5"/>
      <c r="J24" s="6"/>
      <c r="K24" s="5"/>
    </row>
    <row r="25" spans="6:11" ht="12.75" hidden="1">
      <c r="F25" s="1"/>
      <c r="G25" s="1"/>
      <c r="H25" s="5"/>
      <c r="I25" s="5"/>
      <c r="J25" s="6"/>
      <c r="K25" s="5"/>
    </row>
    <row r="26" spans="6:11" ht="12.75" hidden="1">
      <c r="F26" s="1"/>
      <c r="G26" s="1"/>
      <c r="H26" s="5"/>
      <c r="I26" s="5"/>
      <c r="J26" s="6"/>
      <c r="K26" s="5"/>
    </row>
    <row r="27" spans="6:11" ht="12.75" hidden="1">
      <c r="F27" s="1"/>
      <c r="G27" s="1"/>
      <c r="H27" s="5"/>
      <c r="I27" s="5"/>
      <c r="J27" s="5"/>
      <c r="K27" s="5"/>
    </row>
    <row r="28" spans="8:11" ht="12.75" hidden="1">
      <c r="H28" s="6"/>
      <c r="I28" s="5"/>
      <c r="J28" s="6"/>
      <c r="K28" s="5"/>
    </row>
    <row r="29" spans="1:13" ht="12.75">
      <c r="A29" t="s">
        <v>14</v>
      </c>
      <c r="G29" s="1">
        <f>513.93+4896.06+300+216</f>
        <v>5925.990000000001</v>
      </c>
      <c r="H29" s="6"/>
      <c r="I29" s="5">
        <v>300</v>
      </c>
      <c r="J29" s="6"/>
      <c r="K29" s="5"/>
      <c r="M29" s="1"/>
    </row>
    <row r="30" spans="1:13" ht="12.75">
      <c r="A30" t="s">
        <v>119</v>
      </c>
      <c r="G30" s="1">
        <v>148032.93</v>
      </c>
      <c r="H30" s="6"/>
      <c r="I30" s="5">
        <v>98161.48</v>
      </c>
      <c r="J30" s="6"/>
      <c r="K30" s="5"/>
      <c r="M30" s="1"/>
    </row>
    <row r="31" spans="8:11" ht="12.75">
      <c r="H31" s="6"/>
      <c r="I31" s="5"/>
      <c r="J31" s="6"/>
      <c r="K31" s="5"/>
    </row>
    <row r="32" spans="1:11" ht="12.75">
      <c r="A32" s="2" t="s">
        <v>122</v>
      </c>
      <c r="B32" s="2"/>
      <c r="C32" s="2"/>
      <c r="G32" s="11">
        <v>7693.32</v>
      </c>
      <c r="H32" s="7"/>
      <c r="I32" s="11">
        <v>2116.8</v>
      </c>
      <c r="J32" s="6"/>
      <c r="K32" s="7"/>
    </row>
    <row r="33" spans="1:11" ht="12.75" hidden="1">
      <c r="A33" s="2"/>
      <c r="H33" s="6"/>
      <c r="I33" s="21"/>
      <c r="J33" s="6"/>
      <c r="K33" s="5"/>
    </row>
    <row r="34" spans="8:11" ht="12.75" hidden="1">
      <c r="H34" s="6"/>
      <c r="I34" s="5"/>
      <c r="J34" s="6"/>
      <c r="K34" s="5"/>
    </row>
    <row r="35" spans="8:11" ht="12.75">
      <c r="H35" s="6"/>
      <c r="I35" s="5"/>
      <c r="J35" s="6"/>
      <c r="K35" s="5"/>
    </row>
    <row r="36" spans="8:11" ht="12.75" hidden="1">
      <c r="H36" s="6"/>
      <c r="I36" s="5"/>
      <c r="J36" s="6"/>
      <c r="K36" s="5"/>
    </row>
    <row r="37" spans="1:11" ht="12.75" hidden="1">
      <c r="A37" s="2"/>
      <c r="B37" s="2"/>
      <c r="C37" s="2"/>
      <c r="D37" s="2"/>
      <c r="H37" s="6"/>
      <c r="I37" s="5"/>
      <c r="J37" s="6"/>
      <c r="K37" s="5"/>
    </row>
    <row r="38" spans="8:11" ht="12.75" hidden="1">
      <c r="H38" s="6"/>
      <c r="I38" s="5"/>
      <c r="J38" s="7"/>
      <c r="K38" s="5"/>
    </row>
    <row r="39" spans="1:14" ht="12.75">
      <c r="A39" s="2" t="s">
        <v>40</v>
      </c>
      <c r="B39" s="2"/>
      <c r="C39" s="2"/>
      <c r="G39" s="11">
        <f>G41</f>
        <v>711199.69</v>
      </c>
      <c r="H39" s="7"/>
      <c r="I39" s="11">
        <f>I41</f>
        <v>596990.5800000001</v>
      </c>
      <c r="J39" s="1"/>
      <c r="K39" s="7"/>
      <c r="L39" s="1"/>
      <c r="N39" s="1"/>
    </row>
    <row r="40" spans="1:11" ht="12.75">
      <c r="A40" s="2"/>
      <c r="B40" s="2"/>
      <c r="C40" s="2"/>
      <c r="H40" s="6"/>
      <c r="I40" s="5"/>
      <c r="J40" s="6"/>
      <c r="K40" s="5"/>
    </row>
    <row r="41" spans="1:15" ht="12.75">
      <c r="A41" s="2" t="s">
        <v>4</v>
      </c>
      <c r="B41" s="2"/>
      <c r="G41" s="11">
        <f>G42+G44+G47+G45+G46+G51+G43+G52+G50</f>
        <v>711199.69</v>
      </c>
      <c r="H41" s="7"/>
      <c r="I41" s="11">
        <f>I42+I44+I47+I45+I46+I51+I43+I52+I50</f>
        <v>596990.5800000001</v>
      </c>
      <c r="J41" s="1"/>
      <c r="K41" s="7"/>
      <c r="M41" s="1"/>
      <c r="O41" s="1"/>
    </row>
    <row r="42" spans="8:11" ht="12.75" hidden="1">
      <c r="H42" s="6"/>
      <c r="I42" s="5"/>
      <c r="J42" s="6"/>
      <c r="K42" s="5"/>
    </row>
    <row r="43" spans="1:11" ht="12.75">
      <c r="A43" t="s">
        <v>117</v>
      </c>
      <c r="G43">
        <v>518885.88</v>
      </c>
      <c r="H43" s="6"/>
      <c r="I43" s="5">
        <v>518885.88</v>
      </c>
      <c r="J43" s="6"/>
      <c r="K43" s="5"/>
    </row>
    <row r="44" spans="1:11" ht="12.75">
      <c r="A44" t="s">
        <v>77</v>
      </c>
      <c r="G44">
        <v>151767.76</v>
      </c>
      <c r="H44" s="6"/>
      <c r="I44" s="5">
        <v>147048.64</v>
      </c>
      <c r="J44" s="6"/>
      <c r="K44" s="5"/>
    </row>
    <row r="45" spans="1:14" ht="12.75">
      <c r="A45" t="s">
        <v>78</v>
      </c>
      <c r="G45">
        <v>149723.57</v>
      </c>
      <c r="H45" s="6"/>
      <c r="I45" s="5">
        <v>149723.57</v>
      </c>
      <c r="J45" s="6"/>
      <c r="K45" s="5"/>
      <c r="N45" s="1"/>
    </row>
    <row r="46" spans="1:11" ht="12.75">
      <c r="A46" t="s">
        <v>109</v>
      </c>
      <c r="G46">
        <v>45000</v>
      </c>
      <c r="H46" s="6"/>
      <c r="I46" s="5">
        <v>45000</v>
      </c>
      <c r="J46" s="6"/>
      <c r="K46" s="5"/>
    </row>
    <row r="47" spans="1:14" ht="12.75">
      <c r="A47" t="s">
        <v>79</v>
      </c>
      <c r="G47">
        <v>13415.66</v>
      </c>
      <c r="H47" s="6"/>
      <c r="I47" s="5">
        <v>13415.66</v>
      </c>
      <c r="J47" s="6"/>
      <c r="K47" s="5"/>
      <c r="N47" s="1"/>
    </row>
    <row r="48" spans="8:11" ht="12.75" hidden="1">
      <c r="H48" s="6"/>
      <c r="I48" s="5"/>
      <c r="J48" s="5"/>
      <c r="K48" s="5"/>
    </row>
    <row r="49" spans="8:11" ht="12.75" hidden="1">
      <c r="H49" s="6"/>
      <c r="I49" s="5"/>
      <c r="J49" s="5"/>
      <c r="K49" s="5"/>
    </row>
    <row r="50" spans="1:11" ht="12.75">
      <c r="A50" t="s">
        <v>132</v>
      </c>
      <c r="G50">
        <v>750</v>
      </c>
      <c r="H50" s="6"/>
      <c r="I50" s="5">
        <v>750</v>
      </c>
      <c r="J50" s="5"/>
      <c r="K50" s="5"/>
    </row>
    <row r="51" spans="1:14" ht="12.75">
      <c r="A51" t="s">
        <v>113</v>
      </c>
      <c r="G51">
        <f>-296498.19</f>
        <v>-296498.19</v>
      </c>
      <c r="H51" s="6"/>
      <c r="I51" s="5">
        <f>-296498.19</f>
        <v>-296498.19</v>
      </c>
      <c r="J51" s="5"/>
      <c r="K51" s="5"/>
      <c r="M51" s="1"/>
      <c r="N51" s="1"/>
    </row>
    <row r="52" spans="1:14" ht="12.75">
      <c r="A52" t="s">
        <v>130</v>
      </c>
      <c r="G52" s="1">
        <v>128155.01</v>
      </c>
      <c r="H52" s="6"/>
      <c r="I52" s="5">
        <v>18665.02</v>
      </c>
      <c r="J52" s="5"/>
      <c r="K52" s="5"/>
      <c r="M52" s="1"/>
      <c r="N52" s="1"/>
    </row>
    <row r="53" spans="1:11" ht="12.75">
      <c r="A53" t="s">
        <v>3</v>
      </c>
      <c r="H53" s="6"/>
      <c r="I53" s="5"/>
      <c r="J53" s="6"/>
      <c r="K53" s="5"/>
    </row>
    <row r="54" spans="1:11" ht="13.5" thickBot="1">
      <c r="A54" s="2" t="s">
        <v>5</v>
      </c>
      <c r="B54" s="2"/>
      <c r="G54" s="12">
        <f>G14+G39</f>
        <v>1010434.27</v>
      </c>
      <c r="H54" s="7"/>
      <c r="I54" s="12">
        <f>I14+I39</f>
        <v>784018.2400000001</v>
      </c>
      <c r="J54" s="1"/>
      <c r="K54" s="7"/>
    </row>
    <row r="55" ht="13.5" thickTop="1"/>
    <row r="56" ht="12.75">
      <c r="D56" t="s">
        <v>151</v>
      </c>
    </row>
    <row r="58" ht="12.75">
      <c r="I58" s="1"/>
    </row>
    <row r="61" spans="1:12" ht="12.75">
      <c r="A61" s="6"/>
      <c r="B61" s="6"/>
      <c r="C61" s="6"/>
      <c r="D61" s="6"/>
      <c r="F61" s="6"/>
      <c r="G61" s="6"/>
      <c r="H61" s="6"/>
      <c r="I61" s="6"/>
      <c r="J61" s="6"/>
      <c r="K61" s="6"/>
      <c r="L61" s="6"/>
    </row>
    <row r="62" spans="1:6" ht="12.75">
      <c r="A62" t="s">
        <v>124</v>
      </c>
      <c r="F62" t="s">
        <v>142</v>
      </c>
    </row>
    <row r="63" spans="2:7" ht="12.75">
      <c r="B63" t="s">
        <v>98</v>
      </c>
      <c r="G63" t="s">
        <v>140</v>
      </c>
    </row>
    <row r="66" ht="12.75" hidden="1"/>
    <row r="67" spans="3:9" ht="12.75">
      <c r="C67" s="6"/>
      <c r="D67" s="6"/>
      <c r="E67" s="6"/>
      <c r="F67" s="6"/>
      <c r="G67" s="6"/>
      <c r="H67" s="6"/>
      <c r="I67" s="6"/>
    </row>
    <row r="68" ht="12.75">
      <c r="D68" t="s">
        <v>6</v>
      </c>
    </row>
    <row r="69" ht="12.75">
      <c r="D69" t="s">
        <v>7</v>
      </c>
    </row>
    <row r="70" ht="12.75">
      <c r="D70" t="s">
        <v>8</v>
      </c>
    </row>
  </sheetData>
  <sheetProtection/>
  <printOptions/>
  <pageMargins left="1.1811023622047245" right="0.7874015748031497" top="0.984251968503937" bottom="0" header="0.5118110236220472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PageLayoutView="0" workbookViewId="0" topLeftCell="A12">
      <selection activeCell="G31" sqref="G31"/>
    </sheetView>
  </sheetViews>
  <sheetFormatPr defaultColWidth="9.140625" defaultRowHeight="12.75"/>
  <cols>
    <col min="7" max="7" width="12.7109375" style="0" customWidth="1"/>
    <col min="8" max="8" width="3.28125" style="0" customWidth="1"/>
    <col min="9" max="9" width="11.421875" style="0" customWidth="1"/>
    <col min="10" max="10" width="4.28125" style="0" customWidth="1"/>
    <col min="11" max="11" width="12.28125" style="0" customWidth="1"/>
    <col min="13" max="13" width="9.7109375" style="0" bestFit="1" customWidth="1"/>
    <col min="14" max="14" width="10.140625" style="0" bestFit="1" customWidth="1"/>
  </cols>
  <sheetData>
    <row r="1" ht="12.75">
      <c r="K1" s="2"/>
    </row>
    <row r="2" ht="12.75">
      <c r="K2" s="2"/>
    </row>
    <row r="4" ht="12.75">
      <c r="A4" t="s">
        <v>94</v>
      </c>
    </row>
    <row r="5" ht="12.75">
      <c r="D5" s="2" t="s">
        <v>71</v>
      </c>
    </row>
    <row r="7" spans="1:10" ht="12.75">
      <c r="A7" s="2"/>
      <c r="B7" s="2"/>
      <c r="C7" s="2"/>
      <c r="D7" s="2" t="s">
        <v>9</v>
      </c>
      <c r="E7" s="2"/>
      <c r="F7" s="2"/>
      <c r="G7" s="2"/>
      <c r="H7" s="2"/>
      <c r="I7" s="2"/>
      <c r="J7" s="2"/>
    </row>
    <row r="8" spans="1:10" ht="12.75">
      <c r="A8" s="2"/>
      <c r="B8" s="2"/>
      <c r="C8" s="2"/>
      <c r="D8" s="2"/>
      <c r="E8" s="2" t="s">
        <v>20</v>
      </c>
      <c r="F8" s="2"/>
      <c r="G8" s="2"/>
      <c r="H8" s="2"/>
      <c r="I8" s="2"/>
      <c r="J8" s="2"/>
    </row>
    <row r="9" spans="1:10" ht="12.7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2.7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12.75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7:11" ht="13.5" thickBot="1">
      <c r="G13" s="8">
        <v>42521</v>
      </c>
      <c r="I13" s="8">
        <v>42369</v>
      </c>
      <c r="J13" s="4"/>
      <c r="K13" s="45"/>
    </row>
    <row r="14" ht="13.5" thickTop="1">
      <c r="K14" s="6"/>
    </row>
    <row r="15" spans="1:11" ht="12.75">
      <c r="A15" s="2" t="s">
        <v>10</v>
      </c>
      <c r="I15" s="1"/>
      <c r="J15" s="1"/>
      <c r="K15" s="5"/>
    </row>
    <row r="16" spans="1:11" ht="12.75">
      <c r="A16" s="2"/>
      <c r="I16" s="1"/>
      <c r="J16" s="1"/>
      <c r="K16" s="5"/>
    </row>
    <row r="17" spans="9:11" ht="12.75">
      <c r="I17" s="1"/>
      <c r="J17" s="1"/>
      <c r="K17" s="5"/>
    </row>
    <row r="18" spans="1:14" ht="12.75">
      <c r="A18" s="2" t="s">
        <v>11</v>
      </c>
      <c r="G18" s="11">
        <f>G21+G24+G25+G26+G23+G27+G29+G30+G28</f>
        <v>568375.7</v>
      </c>
      <c r="H18" s="7"/>
      <c r="I18" s="11">
        <f>I21+I24+I25+I26+I23+I27+I29+I30+I28</f>
        <v>592315.97</v>
      </c>
      <c r="J18" s="1"/>
      <c r="K18" s="7"/>
      <c r="M18" s="1"/>
      <c r="N18" s="1"/>
    </row>
    <row r="19" spans="8:11" ht="12.75">
      <c r="H19" s="6"/>
      <c r="I19" s="1"/>
      <c r="J19" s="1"/>
      <c r="K19" s="5"/>
    </row>
    <row r="20" spans="8:11" ht="12.75" hidden="1">
      <c r="H20" s="6"/>
      <c r="I20" s="1"/>
      <c r="J20" s="1"/>
      <c r="K20" s="5"/>
    </row>
    <row r="21" spans="1:14" ht="12.75">
      <c r="A21" t="s">
        <v>80</v>
      </c>
      <c r="G21" s="1">
        <f>97800.78+44125.33</f>
        <v>141926.11</v>
      </c>
      <c r="H21" s="6"/>
      <c r="I21" s="1">
        <v>185947.44</v>
      </c>
      <c r="J21" s="1"/>
      <c r="K21" s="5"/>
      <c r="N21" s="1"/>
    </row>
    <row r="22" spans="7:11" ht="12.75" hidden="1">
      <c r="G22" s="1"/>
      <c r="H22" s="6"/>
      <c r="I22" s="1"/>
      <c r="J22" s="1"/>
      <c r="K22" s="5"/>
    </row>
    <row r="23" spans="7:11" ht="12.75" hidden="1">
      <c r="G23" s="1"/>
      <c r="H23" s="6"/>
      <c r="I23" s="1"/>
      <c r="J23" s="1"/>
      <c r="K23" s="5"/>
    </row>
    <row r="24" spans="1:11" ht="12.75">
      <c r="A24" t="s">
        <v>12</v>
      </c>
      <c r="G24" s="1">
        <v>45804.37</v>
      </c>
      <c r="H24" s="6"/>
      <c r="I24" s="1">
        <v>24314.39</v>
      </c>
      <c r="J24" s="1"/>
      <c r="K24" s="5"/>
    </row>
    <row r="25" spans="7:11" ht="12.75" hidden="1">
      <c r="G25" s="1"/>
      <c r="H25" s="6"/>
      <c r="I25" s="1"/>
      <c r="J25" s="1"/>
      <c r="K25" s="5"/>
    </row>
    <row r="26" spans="7:11" ht="12.75" hidden="1">
      <c r="G26" s="1"/>
      <c r="H26" s="6"/>
      <c r="I26" s="1"/>
      <c r="J26" s="1"/>
      <c r="K26" s="5"/>
    </row>
    <row r="27" spans="7:11" ht="12.75" hidden="1">
      <c r="G27" s="1"/>
      <c r="H27" s="6"/>
      <c r="I27" s="1"/>
      <c r="J27" s="1"/>
      <c r="K27" s="5"/>
    </row>
    <row r="28" spans="1:11" ht="12.75">
      <c r="A28" t="s">
        <v>114</v>
      </c>
      <c r="G28" s="1">
        <v>375964.29</v>
      </c>
      <c r="H28" s="6"/>
      <c r="I28" s="1">
        <v>375964.29</v>
      </c>
      <c r="J28" s="1"/>
      <c r="K28" s="5"/>
    </row>
    <row r="29" spans="1:11" ht="12.75">
      <c r="A29" t="s">
        <v>30</v>
      </c>
      <c r="G29" s="1">
        <v>455.61</v>
      </c>
      <c r="H29" s="6"/>
      <c r="I29" s="1">
        <v>1797.92</v>
      </c>
      <c r="J29" s="1"/>
      <c r="K29" s="5"/>
    </row>
    <row r="30" spans="1:14" ht="12.75">
      <c r="A30" t="s">
        <v>81</v>
      </c>
      <c r="G30" s="1">
        <v>4225.32</v>
      </c>
      <c r="H30" s="6"/>
      <c r="I30" s="1">
        <v>4291.93</v>
      </c>
      <c r="J30" s="1"/>
      <c r="K30" s="5"/>
      <c r="N30" s="1"/>
    </row>
    <row r="31" spans="1:11" ht="12.75">
      <c r="A31" s="2"/>
      <c r="H31" s="6"/>
      <c r="I31" s="7"/>
      <c r="J31" s="1"/>
      <c r="K31" s="7"/>
    </row>
    <row r="32" spans="8:11" ht="12.75">
      <c r="H32" s="6"/>
      <c r="I32" s="1"/>
      <c r="J32" s="1"/>
      <c r="K32" s="5"/>
    </row>
    <row r="33" spans="1:11" ht="12.75">
      <c r="A33" s="2" t="s">
        <v>23</v>
      </c>
      <c r="G33" s="11">
        <f>G35+G36</f>
        <v>442058.56999999995</v>
      </c>
      <c r="H33" s="7"/>
      <c r="I33" s="11">
        <f>I35+I36</f>
        <v>191702.27000000014</v>
      </c>
      <c r="J33" s="1"/>
      <c r="K33" s="7"/>
    </row>
    <row r="34" spans="8:11" ht="12.75">
      <c r="H34" s="6"/>
      <c r="I34" s="1"/>
      <c r="J34" s="1"/>
      <c r="K34" s="5"/>
    </row>
    <row r="35" spans="1:14" ht="12.75">
      <c r="A35" t="s">
        <v>22</v>
      </c>
      <c r="G35" s="1">
        <v>191702.27</v>
      </c>
      <c r="H35" s="6"/>
      <c r="I35" s="1">
        <v>197195.38</v>
      </c>
      <c r="J35" s="1"/>
      <c r="K35" s="5"/>
      <c r="N35" s="1"/>
    </row>
    <row r="36" spans="1:11" ht="12.75">
      <c r="A36" t="s">
        <v>126</v>
      </c>
      <c r="G36" s="1">
        <f>resultado!H38</f>
        <v>250356.29999999993</v>
      </c>
      <c r="H36" s="6"/>
      <c r="I36" s="1">
        <f>resultado!J38</f>
        <v>-5493.10999999987</v>
      </c>
      <c r="J36" s="1"/>
      <c r="K36" s="5"/>
    </row>
    <row r="37" spans="8:11" ht="12.75">
      <c r="H37" s="6"/>
      <c r="K37" s="6"/>
    </row>
    <row r="38" spans="1:14" ht="13.5" thickBot="1">
      <c r="A38" s="2" t="s">
        <v>21</v>
      </c>
      <c r="G38" s="12">
        <f>G18+G33+G31</f>
        <v>1010434.2699999999</v>
      </c>
      <c r="H38" s="7"/>
      <c r="I38" s="12">
        <f>I18+I33+I31</f>
        <v>784018.2400000001</v>
      </c>
      <c r="J38" s="1"/>
      <c r="K38" s="7"/>
      <c r="M38" s="1"/>
      <c r="N38" s="1"/>
    </row>
    <row r="39" ht="13.5" thickTop="1">
      <c r="N39" s="1"/>
    </row>
    <row r="40" spans="9:11" ht="12.75">
      <c r="I40" s="1"/>
      <c r="K40" s="1"/>
    </row>
    <row r="41" spans="4:14" ht="12.75">
      <c r="D41" t="s">
        <v>151</v>
      </c>
      <c r="I41" s="1"/>
      <c r="K41" s="1"/>
      <c r="M41" s="1"/>
      <c r="N41" s="1"/>
    </row>
    <row r="45" spans="1:11" ht="12.75">
      <c r="A45" s="6"/>
      <c r="B45" s="6"/>
      <c r="C45" s="6"/>
      <c r="D45" s="6"/>
      <c r="F45" s="6"/>
      <c r="G45" s="6"/>
      <c r="H45" s="6"/>
      <c r="I45" s="6"/>
      <c r="J45" s="6"/>
      <c r="K45" s="6"/>
    </row>
    <row r="46" spans="1:6" ht="12.75">
      <c r="A46" t="s">
        <v>124</v>
      </c>
      <c r="F46" t="s">
        <v>144</v>
      </c>
    </row>
    <row r="47" spans="2:7" ht="12.75">
      <c r="B47" t="s">
        <v>99</v>
      </c>
      <c r="G47" t="s">
        <v>137</v>
      </c>
    </row>
    <row r="50" spans="4:9" ht="12.75">
      <c r="D50" s="6"/>
      <c r="E50" s="6"/>
      <c r="F50" s="6"/>
      <c r="G50" s="6"/>
      <c r="H50" s="6"/>
      <c r="I50" s="6"/>
    </row>
    <row r="51" spans="3:9" ht="12.75">
      <c r="C51" s="6"/>
      <c r="D51" t="s">
        <v>6</v>
      </c>
      <c r="E51" s="6"/>
      <c r="F51" s="6"/>
      <c r="G51" s="6"/>
      <c r="H51" s="6"/>
      <c r="I51" s="6"/>
    </row>
    <row r="52" ht="12.75">
      <c r="D52" t="s">
        <v>7</v>
      </c>
    </row>
    <row r="53" ht="12.75">
      <c r="D53" t="s">
        <v>8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76"/>
  <sheetViews>
    <sheetView zoomScalePageLayoutView="0" workbookViewId="0" topLeftCell="A36">
      <selection activeCell="H49" sqref="H49"/>
    </sheetView>
  </sheetViews>
  <sheetFormatPr defaultColWidth="9.140625" defaultRowHeight="12.75"/>
  <cols>
    <col min="8" max="8" width="11.8515625" style="0" customWidth="1"/>
    <col min="9" max="9" width="4.00390625" style="0" customWidth="1"/>
    <col min="10" max="10" width="11.8515625" style="0" customWidth="1"/>
    <col min="11" max="11" width="4.57421875" style="0" customWidth="1"/>
    <col min="12" max="12" width="12.28125" style="0" customWidth="1"/>
    <col min="13" max="13" width="10.7109375" style="0" bestFit="1" customWidth="1"/>
    <col min="14" max="14" width="11.7109375" style="0" bestFit="1" customWidth="1"/>
    <col min="16" max="16" width="11.7109375" style="0" bestFit="1" customWidth="1"/>
  </cols>
  <sheetData>
    <row r="1" spans="11:14" ht="12.75">
      <c r="K1" s="2"/>
      <c r="L1" s="2"/>
      <c r="M1" s="2"/>
      <c r="N1" s="2"/>
    </row>
    <row r="3" ht="12.75">
      <c r="A3" t="s">
        <v>94</v>
      </c>
    </row>
    <row r="4" ht="12.75">
      <c r="D4" s="2" t="s">
        <v>71</v>
      </c>
    </row>
    <row r="5" ht="12.75" hidden="1"/>
    <row r="6" ht="12.75" hidden="1"/>
    <row r="7" ht="12.75" hidden="1"/>
    <row r="8" ht="12.75">
      <c r="I8" s="6"/>
    </row>
    <row r="9" ht="12.75">
      <c r="I9" s="6"/>
    </row>
    <row r="10" spans="1:9" ht="12.75">
      <c r="A10" s="14" t="s">
        <v>72</v>
      </c>
      <c r="B10" s="14"/>
      <c r="C10" s="14"/>
      <c r="D10" s="14"/>
      <c r="I10" s="6"/>
    </row>
    <row r="11" spans="1:9" ht="12.75">
      <c r="A11" s="15" t="s">
        <v>56</v>
      </c>
      <c r="B11" s="16"/>
      <c r="C11" s="16"/>
      <c r="D11" s="16"/>
      <c r="I11" s="6"/>
    </row>
    <row r="12" ht="12.75">
      <c r="I12" s="6"/>
    </row>
    <row r="13" spans="8:12" ht="13.5" thickBot="1">
      <c r="H13" s="47">
        <v>42521</v>
      </c>
      <c r="I13" s="6"/>
      <c r="J13" s="8">
        <v>42369</v>
      </c>
      <c r="K13" s="4"/>
      <c r="L13" s="45"/>
    </row>
    <row r="14" spans="9:12" ht="13.5" thickTop="1">
      <c r="I14" s="6"/>
      <c r="L14" s="6"/>
    </row>
    <row r="15" spans="1:12" ht="12.75">
      <c r="A15" s="2" t="s">
        <v>57</v>
      </c>
      <c r="H15" s="11">
        <f>H17+H18+H20+H22+H23+H24</f>
        <v>989574.17</v>
      </c>
      <c r="I15" s="7"/>
      <c r="J15" s="11">
        <f>J17+J18+J20+J22+J23+J24</f>
        <v>2175870.37</v>
      </c>
      <c r="K15" s="7"/>
      <c r="L15" s="7"/>
    </row>
    <row r="16" spans="9:12" ht="12.75">
      <c r="I16" s="6"/>
      <c r="K16" s="6"/>
      <c r="L16" s="6"/>
    </row>
    <row r="17" spans="1:12" ht="12.75">
      <c r="A17" t="s">
        <v>82</v>
      </c>
      <c r="G17" s="5"/>
      <c r="H17" s="5">
        <f>resultado!H15</f>
        <v>846765</v>
      </c>
      <c r="I17" s="5"/>
      <c r="J17" s="1">
        <f>resultado!J15</f>
        <v>1782372.8</v>
      </c>
      <c r="K17" s="5"/>
      <c r="L17" s="5"/>
    </row>
    <row r="18" spans="1:12" ht="12.75">
      <c r="A18" t="s">
        <v>129</v>
      </c>
      <c r="G18" s="5"/>
      <c r="H18" s="5">
        <f>resultado!H16</f>
        <v>13547.81</v>
      </c>
      <c r="I18" s="5"/>
      <c r="J18" s="1">
        <f>resultado!J16</f>
        <v>39028</v>
      </c>
      <c r="K18" s="5"/>
      <c r="L18" s="5"/>
    </row>
    <row r="19" spans="7:12" ht="12.75" hidden="1">
      <c r="G19" s="5"/>
      <c r="H19" s="5"/>
      <c r="I19" s="5"/>
      <c r="J19" s="1">
        <f>resultado!J17</f>
        <v>0</v>
      </c>
      <c r="K19" s="5"/>
      <c r="L19" s="5"/>
    </row>
    <row r="20" spans="1:12" ht="12.75">
      <c r="A20" t="s">
        <v>83</v>
      </c>
      <c r="G20" s="5"/>
      <c r="H20" s="5">
        <f>resultado!H18</f>
        <v>4600</v>
      </c>
      <c r="I20" s="5"/>
      <c r="J20" s="1">
        <f>resultado!J18</f>
        <v>24700</v>
      </c>
      <c r="K20" s="5"/>
      <c r="L20" s="5"/>
    </row>
    <row r="21" spans="7:12" ht="12.75" hidden="1">
      <c r="G21" s="5"/>
      <c r="H21" s="5"/>
      <c r="I21" s="5"/>
      <c r="J21" s="1">
        <f>resultado!J19</f>
        <v>0</v>
      </c>
      <c r="K21" s="5"/>
      <c r="L21" s="5"/>
    </row>
    <row r="22" spans="1:12" ht="12.75">
      <c r="A22" t="s">
        <v>84</v>
      </c>
      <c r="G22" s="5"/>
      <c r="H22" s="5">
        <f>resultado!H20</f>
        <v>15385</v>
      </c>
      <c r="I22" s="5"/>
      <c r="J22" s="1">
        <f>resultado!J20</f>
        <v>50457.8</v>
      </c>
      <c r="K22" s="5"/>
      <c r="L22" s="5"/>
    </row>
    <row r="23" spans="1:12" ht="12.75">
      <c r="A23" t="s">
        <v>18</v>
      </c>
      <c r="G23" s="5"/>
      <c r="H23" s="5">
        <f>resultado!H22</f>
        <v>6225</v>
      </c>
      <c r="I23" s="5"/>
      <c r="J23" s="1">
        <f>resultado!J22+resultado!J35</f>
        <v>271622.76</v>
      </c>
      <c r="K23" s="5"/>
      <c r="L23" s="5"/>
    </row>
    <row r="24" spans="1:12" ht="12.75">
      <c r="A24" t="s">
        <v>108</v>
      </c>
      <c r="H24" s="1">
        <f>resultado!H21</f>
        <v>103051.36</v>
      </c>
      <c r="I24" s="6"/>
      <c r="J24" s="1">
        <f>resultado!J21</f>
        <v>7689.01</v>
      </c>
      <c r="K24" s="6"/>
      <c r="L24" s="5"/>
    </row>
    <row r="25" spans="9:12" ht="12.75">
      <c r="I25" s="6"/>
      <c r="J25" s="1"/>
      <c r="K25" s="6"/>
      <c r="L25" s="5"/>
    </row>
    <row r="26" spans="1:12" ht="12.75">
      <c r="A26" s="2" t="s">
        <v>58</v>
      </c>
      <c r="H26" s="11">
        <f>H28+H30</f>
        <v>432468.8599999998</v>
      </c>
      <c r="I26" s="7"/>
      <c r="J26" s="11">
        <f>J28+J30</f>
        <v>1321090.2999999998</v>
      </c>
      <c r="K26" s="7"/>
      <c r="L26" s="7"/>
    </row>
    <row r="27" spans="1:12" ht="12.75">
      <c r="A27" s="2"/>
      <c r="I27" s="6"/>
      <c r="K27" s="6"/>
      <c r="L27" s="6"/>
    </row>
    <row r="28" spans="1:12" ht="12.75">
      <c r="A28" t="s">
        <v>59</v>
      </c>
      <c r="H28" s="1">
        <v>67636.29</v>
      </c>
      <c r="I28" s="6"/>
      <c r="J28" s="1">
        <v>255299.76</v>
      </c>
      <c r="K28" s="6"/>
      <c r="L28" s="5"/>
    </row>
    <row r="29" spans="9:12" ht="12.75" hidden="1">
      <c r="I29" s="6"/>
      <c r="J29" s="1"/>
      <c r="K29" s="6"/>
      <c r="L29" s="5"/>
    </row>
    <row r="30" spans="1:12" ht="12.75">
      <c r="A30" t="s">
        <v>60</v>
      </c>
      <c r="H30" s="1">
        <f>773647.59-H28-H43-H52-H58</f>
        <v>364832.56999999983</v>
      </c>
      <c r="I30" s="6"/>
      <c r="J30" s="1">
        <f>2222806.33-J28-J43-J52-J58</f>
        <v>1065790.5399999998</v>
      </c>
      <c r="K30" s="6"/>
      <c r="L30" s="5"/>
    </row>
    <row r="31" spans="1:12" ht="12.75">
      <c r="A31" t="s">
        <v>61</v>
      </c>
      <c r="I31" s="6"/>
      <c r="K31" s="6"/>
      <c r="L31" s="6"/>
    </row>
    <row r="32" spans="9:16" ht="12.75">
      <c r="I32" s="6"/>
      <c r="K32" s="6"/>
      <c r="L32" s="6"/>
      <c r="P32" s="1"/>
    </row>
    <row r="33" spans="1:12" ht="12.75">
      <c r="A33" s="2" t="s">
        <v>62</v>
      </c>
      <c r="H33" s="11">
        <f>H15-H26</f>
        <v>557105.3100000003</v>
      </c>
      <c r="I33" s="7"/>
      <c r="J33" s="11">
        <f>J15-J26</f>
        <v>854780.0700000003</v>
      </c>
      <c r="K33" s="7"/>
      <c r="L33" s="7"/>
    </row>
    <row r="34" spans="9:12" ht="12.75">
      <c r="I34" s="6"/>
      <c r="K34" s="6"/>
      <c r="L34" s="6"/>
    </row>
    <row r="35" spans="1:14" ht="12.75">
      <c r="A35" s="2" t="s">
        <v>63</v>
      </c>
      <c r="H35" s="11">
        <f>H37</f>
        <v>34429.72</v>
      </c>
      <c r="I35" s="7"/>
      <c r="J35" s="11">
        <f>J37</f>
        <v>41442.85</v>
      </c>
      <c r="K35" s="7"/>
      <c r="L35" s="7"/>
      <c r="N35" s="1"/>
    </row>
    <row r="36" spans="9:14" ht="12.75">
      <c r="I36" s="6"/>
      <c r="J36" s="1"/>
      <c r="K36" s="6"/>
      <c r="L36" s="5"/>
      <c r="N36" s="1"/>
    </row>
    <row r="37" spans="1:12" ht="12.75">
      <c r="A37" t="s">
        <v>64</v>
      </c>
      <c r="H37" s="1">
        <f>resultado!H30</f>
        <v>34429.72</v>
      </c>
      <c r="I37" s="6"/>
      <c r="J37" s="1">
        <f>resultado!J30</f>
        <v>41442.85</v>
      </c>
      <c r="K37" s="6"/>
      <c r="L37" s="5"/>
    </row>
    <row r="38" spans="9:12" ht="12.75">
      <c r="I38" s="6"/>
      <c r="K38" s="6"/>
      <c r="L38" s="6"/>
    </row>
    <row r="39" spans="1:13" ht="13.5" thickBot="1">
      <c r="A39" s="2" t="s">
        <v>65</v>
      </c>
      <c r="H39" s="12">
        <f>H33+H35</f>
        <v>591535.0300000003</v>
      </c>
      <c r="I39" s="7"/>
      <c r="J39" s="12">
        <f>J33+J35</f>
        <v>896222.9200000003</v>
      </c>
      <c r="K39" s="7"/>
      <c r="L39" s="7"/>
      <c r="M39" s="7"/>
    </row>
    <row r="40" spans="9:12" ht="13.5" thickTop="1">
      <c r="I40" s="6"/>
      <c r="K40" s="6"/>
      <c r="L40" s="6"/>
    </row>
    <row r="41" spans="1:15" ht="13.5" thickBot="1">
      <c r="A41" s="2" t="s">
        <v>66</v>
      </c>
      <c r="H41" s="12">
        <f>H43+H52+H58+H62</f>
        <v>591535.03</v>
      </c>
      <c r="I41" s="7"/>
      <c r="J41" s="12">
        <f>J43+J52+J58+J62</f>
        <v>896222.9200000002</v>
      </c>
      <c r="K41" s="7"/>
      <c r="L41" s="7"/>
      <c r="M41" s="1"/>
      <c r="O41" s="1"/>
    </row>
    <row r="42" spans="9:12" ht="13.5" thickTop="1">
      <c r="I42" s="6"/>
      <c r="K42" s="6"/>
      <c r="L42" s="6"/>
    </row>
    <row r="43" spans="1:13" ht="12.75">
      <c r="A43" t="s">
        <v>67</v>
      </c>
      <c r="H43" s="11">
        <f>H44+H49+H50</f>
        <v>334560.81000000006</v>
      </c>
      <c r="I43" s="7"/>
      <c r="J43" s="11">
        <f>J44+J49+J50</f>
        <v>893025.38</v>
      </c>
      <c r="K43" s="7"/>
      <c r="L43" s="7"/>
      <c r="M43" s="1"/>
    </row>
    <row r="44" spans="1:12" ht="12.75">
      <c r="A44" t="s">
        <v>135</v>
      </c>
      <c r="H44" s="1">
        <v>172888.51</v>
      </c>
      <c r="I44" s="6"/>
      <c r="J44" s="1">
        <v>408151.89</v>
      </c>
      <c r="K44" s="6"/>
      <c r="L44" s="5"/>
    </row>
    <row r="45" spans="8:12" ht="12.75" hidden="1">
      <c r="H45" s="1"/>
      <c r="I45" s="6"/>
      <c r="J45" s="1"/>
      <c r="K45" s="6"/>
      <c r="L45" s="5"/>
    </row>
    <row r="46" spans="8:12" ht="12.75" hidden="1">
      <c r="H46" s="1"/>
      <c r="I46" s="6"/>
      <c r="J46" s="1"/>
      <c r="K46" s="6"/>
      <c r="L46" s="5"/>
    </row>
    <row r="47" spans="8:12" ht="12.75" hidden="1">
      <c r="H47" s="1"/>
      <c r="I47" s="6"/>
      <c r="J47" s="1"/>
      <c r="K47" s="6"/>
      <c r="L47" s="5"/>
    </row>
    <row r="48" spans="8:12" ht="12.75" hidden="1">
      <c r="H48" s="1"/>
      <c r="I48" s="6"/>
      <c r="J48" s="1"/>
      <c r="K48" s="6"/>
      <c r="L48" s="5"/>
    </row>
    <row r="49" spans="1:12" ht="12.75">
      <c r="A49" t="s">
        <v>89</v>
      </c>
      <c r="H49" s="1">
        <v>118155.96</v>
      </c>
      <c r="I49" s="6"/>
      <c r="J49" s="1">
        <v>377612.89</v>
      </c>
      <c r="K49" s="6"/>
      <c r="L49" s="5"/>
    </row>
    <row r="50" spans="1:12" ht="12.75">
      <c r="A50" t="s">
        <v>90</v>
      </c>
      <c r="H50" s="1">
        <v>43516.34</v>
      </c>
      <c r="I50" s="6"/>
      <c r="J50" s="1">
        <v>107260.6</v>
      </c>
      <c r="K50" s="6"/>
      <c r="L50" s="5"/>
    </row>
    <row r="51" spans="1:12" ht="12.75">
      <c r="A51" t="s">
        <v>88</v>
      </c>
      <c r="I51" s="6"/>
      <c r="K51" s="6"/>
      <c r="L51" s="6"/>
    </row>
    <row r="52" spans="1:12" ht="12.75">
      <c r="A52" t="s">
        <v>68</v>
      </c>
      <c r="H52" s="11">
        <f>H53+H55+H54</f>
        <v>1681.78</v>
      </c>
      <c r="I52" s="7"/>
      <c r="J52" s="11">
        <f>J53+J55+J54</f>
        <v>5265.56</v>
      </c>
      <c r="K52" s="7"/>
      <c r="L52" s="7"/>
    </row>
    <row r="53" spans="9:12" ht="12.75" hidden="1">
      <c r="I53" s="6"/>
      <c r="K53" s="6"/>
      <c r="L53" s="6"/>
    </row>
    <row r="54" spans="1:12" ht="12.75">
      <c r="A54" t="s">
        <v>111</v>
      </c>
      <c r="H54">
        <v>570.19</v>
      </c>
      <c r="I54" s="6"/>
      <c r="J54" s="1">
        <v>840</v>
      </c>
      <c r="K54" s="6"/>
      <c r="L54" s="5"/>
    </row>
    <row r="55" spans="1:12" ht="12.75">
      <c r="A55" t="s">
        <v>110</v>
      </c>
      <c r="H55" s="1">
        <f>941.78+169.81</f>
        <v>1111.59</v>
      </c>
      <c r="I55" s="6"/>
      <c r="J55" s="1">
        <v>4425.56</v>
      </c>
      <c r="K55" s="6"/>
      <c r="L55" s="5"/>
    </row>
    <row r="56" spans="9:12" ht="12.75" hidden="1">
      <c r="I56" s="6"/>
      <c r="K56" s="6"/>
      <c r="L56" s="6"/>
    </row>
    <row r="57" spans="9:12" ht="12.75">
      <c r="I57" s="6"/>
      <c r="K57" s="6"/>
      <c r="L57" s="6"/>
    </row>
    <row r="58" spans="1:12" ht="12.75">
      <c r="A58" t="s">
        <v>69</v>
      </c>
      <c r="H58" s="11">
        <f>H59+H60</f>
        <v>4936.14</v>
      </c>
      <c r="I58" s="7"/>
      <c r="J58" s="11">
        <f>J59+J60</f>
        <v>3425.09</v>
      </c>
      <c r="K58" s="7"/>
      <c r="L58" s="7"/>
    </row>
    <row r="59" spans="1:12" ht="12.75">
      <c r="A59" t="s">
        <v>70</v>
      </c>
      <c r="H59" s="1">
        <v>4936.14</v>
      </c>
      <c r="I59" s="6"/>
      <c r="J59" s="1">
        <v>3425.09</v>
      </c>
      <c r="K59" s="6"/>
      <c r="L59" s="5"/>
    </row>
    <row r="60" spans="9:12" ht="12.75">
      <c r="I60" s="6"/>
      <c r="K60" s="6"/>
      <c r="L60" s="6"/>
    </row>
    <row r="61" spans="9:12" ht="12.75" hidden="1">
      <c r="I61" s="6"/>
      <c r="K61" s="6"/>
      <c r="L61" s="6"/>
    </row>
    <row r="62" spans="1:12" ht="12.75">
      <c r="A62" t="s">
        <v>121</v>
      </c>
      <c r="H62" s="11">
        <f>resultado!H38</f>
        <v>250356.29999999993</v>
      </c>
      <c r="I62" s="7"/>
      <c r="J62" s="11">
        <f>resultado!J38</f>
        <v>-5493.10999999987</v>
      </c>
      <c r="K62" s="7"/>
      <c r="L62" s="7"/>
    </row>
    <row r="63" ht="12.75">
      <c r="L63" s="6"/>
    </row>
    <row r="64" spans="4:12" ht="12.75">
      <c r="D64" t="s">
        <v>152</v>
      </c>
      <c r="J64" s="1"/>
      <c r="L64" s="6"/>
    </row>
    <row r="65" ht="12.75">
      <c r="L65" s="6"/>
    </row>
    <row r="66" ht="12.75">
      <c r="L66" s="6"/>
    </row>
    <row r="67" spans="1:12" ht="12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ht="12.75">
      <c r="A68" t="s">
        <v>124</v>
      </c>
      <c r="F68" t="s">
        <v>125</v>
      </c>
      <c r="G68" t="s">
        <v>143</v>
      </c>
      <c r="L68" s="6"/>
    </row>
    <row r="69" spans="2:12" ht="12.75">
      <c r="B69" t="s">
        <v>100</v>
      </c>
      <c r="G69" t="s">
        <v>138</v>
      </c>
      <c r="L69" s="6"/>
    </row>
    <row r="70" ht="12.75">
      <c r="L70" s="6"/>
    </row>
    <row r="71" spans="3:12" ht="12.75">
      <c r="C71" s="6"/>
      <c r="D71" s="6"/>
      <c r="E71" s="6"/>
      <c r="F71" s="6"/>
      <c r="L71" s="6"/>
    </row>
    <row r="72" spans="3:12" ht="12.75">
      <c r="C72" s="6"/>
      <c r="D72" s="6"/>
      <c r="E72" s="6"/>
      <c r="F72" s="6"/>
      <c r="L72" s="6"/>
    </row>
    <row r="73" spans="4:12" ht="12.75">
      <c r="D73" s="6"/>
      <c r="E73" s="6"/>
      <c r="F73" s="6"/>
      <c r="G73" s="6"/>
      <c r="H73" s="6"/>
      <c r="I73" s="6"/>
      <c r="L73" s="6"/>
    </row>
    <row r="74" spans="4:12" ht="12.75">
      <c r="D74" t="s">
        <v>6</v>
      </c>
      <c r="L74" s="6"/>
    </row>
    <row r="75" ht="12.75">
      <c r="D75" t="s">
        <v>7</v>
      </c>
    </row>
    <row r="76" ht="12.75">
      <c r="D76" t="s">
        <v>8</v>
      </c>
    </row>
  </sheetData>
  <sheetProtection/>
  <printOptions/>
  <pageMargins left="0.3937007874015748" right="0" top="0.5905511811023623" bottom="0" header="0.5118110236220472" footer="0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48">
      <selection activeCell="C112" sqref="C112"/>
    </sheetView>
  </sheetViews>
  <sheetFormatPr defaultColWidth="9.140625" defaultRowHeight="12.75"/>
  <cols>
    <col min="1" max="1" width="3.57421875" style="0" customWidth="1"/>
    <col min="2" max="2" width="4.57421875" style="0" customWidth="1"/>
    <col min="3" max="3" width="53.8515625" style="0" customWidth="1"/>
    <col min="4" max="4" width="12.8515625" style="0" customWidth="1"/>
    <col min="5" max="5" width="2.8515625" style="0" customWidth="1"/>
    <col min="6" max="6" width="11.57421875" style="0" customWidth="1"/>
    <col min="7" max="7" width="5.28125" style="0" customWidth="1"/>
    <col min="8" max="8" width="10.7109375" style="0" customWidth="1"/>
    <col min="9" max="9" width="10.421875" style="0" customWidth="1"/>
    <col min="10" max="10" width="10.140625" style="0" bestFit="1" customWidth="1"/>
    <col min="11" max="11" width="10.7109375" style="0" bestFit="1" customWidth="1"/>
    <col min="12" max="12" width="9.7109375" style="0" bestFit="1" customWidth="1"/>
  </cols>
  <sheetData>
    <row r="1" spans="8:9" ht="12.75">
      <c r="H1" s="2"/>
      <c r="I1" s="2"/>
    </row>
    <row r="2" ht="12.75" hidden="1"/>
    <row r="3" ht="12.75">
      <c r="F3" t="s">
        <v>31</v>
      </c>
    </row>
    <row r="4" spans="1:5" ht="12.75">
      <c r="A4" s="2"/>
      <c r="B4" s="2"/>
      <c r="C4" s="2" t="s">
        <v>95</v>
      </c>
      <c r="D4" s="2"/>
      <c r="E4" s="2"/>
    </row>
    <row r="5" spans="1:5" ht="12.75">
      <c r="A5" s="2"/>
      <c r="C5" s="2" t="s">
        <v>73</v>
      </c>
      <c r="D5" s="2"/>
      <c r="E5" s="2"/>
    </row>
    <row r="6" ht="12.75">
      <c r="A6" s="2"/>
    </row>
    <row r="7" spans="1:6" ht="12.75">
      <c r="A7" s="14" t="s">
        <v>55</v>
      </c>
      <c r="B7" s="14"/>
      <c r="C7" s="14"/>
      <c r="D7" s="14"/>
      <c r="E7" s="14"/>
      <c r="F7" s="14"/>
    </row>
    <row r="8" spans="1:6" ht="12.75">
      <c r="A8" s="15" t="s">
        <v>32</v>
      </c>
      <c r="B8" s="16"/>
      <c r="C8" s="16"/>
      <c r="D8" s="16"/>
      <c r="E8" s="16"/>
      <c r="F8" s="16"/>
    </row>
    <row r="9" spans="2:6" ht="12.75">
      <c r="B9" s="15"/>
      <c r="C9" s="15"/>
      <c r="D9" s="15"/>
      <c r="E9" s="46"/>
      <c r="F9" s="15"/>
    </row>
    <row r="10" spans="1:6" ht="12.75" hidden="1">
      <c r="A10" s="15"/>
      <c r="B10" s="15"/>
      <c r="C10" s="15"/>
      <c r="D10" s="15"/>
      <c r="E10" s="46"/>
      <c r="F10" s="15"/>
    </row>
    <row r="11" spans="2:8" ht="13.5" thickBot="1">
      <c r="B11" s="17"/>
      <c r="D11" s="8">
        <v>42521</v>
      </c>
      <c r="E11" s="6"/>
      <c r="F11" s="18" t="s">
        <v>133</v>
      </c>
      <c r="G11" s="6"/>
      <c r="H11" s="17"/>
    </row>
    <row r="12" spans="2:8" ht="13.5" thickTop="1">
      <c r="B12" s="6"/>
      <c r="E12" s="6"/>
      <c r="G12" s="6"/>
      <c r="H12" s="6"/>
    </row>
    <row r="13" spans="1:8" ht="12.75">
      <c r="A13" s="2" t="s">
        <v>41</v>
      </c>
      <c r="B13" s="6"/>
      <c r="C13" s="2"/>
      <c r="D13" s="11">
        <f>D15+D26</f>
        <v>132749.79999999993</v>
      </c>
      <c r="E13" s="7"/>
      <c r="F13" s="11">
        <f>F15+F26</f>
        <v>29211.920000000144</v>
      </c>
      <c r="G13" s="7"/>
      <c r="H13" s="7"/>
    </row>
    <row r="14" spans="1:8" ht="12.75">
      <c r="A14" s="2"/>
      <c r="B14" s="6"/>
      <c r="C14" s="2"/>
      <c r="D14" s="2"/>
      <c r="E14" s="14"/>
      <c r="G14" s="6"/>
      <c r="H14" s="6"/>
    </row>
    <row r="15" spans="1:8" ht="12.75">
      <c r="A15" s="2" t="s">
        <v>91</v>
      </c>
      <c r="B15" s="7"/>
      <c r="C15" s="2"/>
      <c r="D15" s="11">
        <f>D16+D19</f>
        <v>250356.29999999993</v>
      </c>
      <c r="E15" s="7"/>
      <c r="F15" s="11">
        <f>F16+F19</f>
        <v>62083.65000000014</v>
      </c>
      <c r="G15" s="7"/>
      <c r="H15" s="7"/>
    </row>
    <row r="16" spans="1:8" ht="12.75">
      <c r="A16" s="9" t="s">
        <v>120</v>
      </c>
      <c r="B16" s="19"/>
      <c r="C16" s="13"/>
      <c r="D16" s="13">
        <f>resultado!H38</f>
        <v>250356.29999999993</v>
      </c>
      <c r="E16" s="19"/>
      <c r="F16" s="19">
        <f>resultado!J38</f>
        <v>-5493.10999999987</v>
      </c>
      <c r="G16" s="6"/>
      <c r="H16" s="19"/>
    </row>
    <row r="17" spans="1:8" ht="12.75">
      <c r="A17" s="2"/>
      <c r="B17" s="6"/>
      <c r="C17" s="2"/>
      <c r="D17" s="2"/>
      <c r="E17" s="14"/>
      <c r="F17" s="13"/>
      <c r="G17" s="6"/>
      <c r="H17" s="19"/>
    </row>
    <row r="18" spans="1:8" ht="12.75" hidden="1">
      <c r="A18" s="9"/>
      <c r="B18" s="19"/>
      <c r="C18" s="9"/>
      <c r="D18" s="9"/>
      <c r="E18" s="43"/>
      <c r="G18" s="6"/>
      <c r="H18" s="6"/>
    </row>
    <row r="19" spans="1:8" ht="12.75">
      <c r="A19" s="9" t="s">
        <v>42</v>
      </c>
      <c r="B19" s="19"/>
      <c r="C19" s="9"/>
      <c r="D19" s="11">
        <f>D21+D22+D23</f>
        <v>0</v>
      </c>
      <c r="E19" s="7"/>
      <c r="F19" s="11">
        <f>F21+F22+F23</f>
        <v>67576.76000000001</v>
      </c>
      <c r="G19" s="7"/>
      <c r="H19" s="7"/>
    </row>
    <row r="20" spans="1:8" ht="12.75">
      <c r="A20" s="9"/>
      <c r="B20" s="19"/>
      <c r="C20" s="9"/>
      <c r="D20" s="9"/>
      <c r="E20" s="43"/>
      <c r="F20" s="19"/>
      <c r="G20" s="7"/>
      <c r="H20" s="19"/>
    </row>
    <row r="21" spans="1:10" ht="12.75" hidden="1">
      <c r="A21" s="9"/>
      <c r="B21" s="19"/>
      <c r="C21" s="9"/>
      <c r="D21" s="9"/>
      <c r="E21" s="43"/>
      <c r="F21" s="19"/>
      <c r="G21" s="6"/>
      <c r="H21" s="19"/>
      <c r="J21" s="1"/>
    </row>
    <row r="22" spans="1:10" ht="12.75">
      <c r="A22" s="9"/>
      <c r="B22" s="19"/>
      <c r="C22" s="9" t="s">
        <v>115</v>
      </c>
      <c r="D22" s="13">
        <v>0</v>
      </c>
      <c r="E22" s="43"/>
      <c r="F22" s="19">
        <v>70160.1</v>
      </c>
      <c r="G22" s="6"/>
      <c r="H22" s="19"/>
      <c r="J22" s="1"/>
    </row>
    <row r="23" spans="1:10" ht="12.75">
      <c r="A23" s="9"/>
      <c r="B23" s="19"/>
      <c r="C23" s="9" t="s">
        <v>116</v>
      </c>
      <c r="D23" s="13">
        <v>0</v>
      </c>
      <c r="E23" s="43"/>
      <c r="F23" s="19">
        <f>21657.57-24240.91</f>
        <v>-2583.34</v>
      </c>
      <c r="G23" s="6"/>
      <c r="H23" s="19"/>
      <c r="J23" s="1"/>
    </row>
    <row r="24" spans="1:8" ht="12.75">
      <c r="A24" s="9"/>
      <c r="B24" s="19"/>
      <c r="C24" s="2"/>
      <c r="D24" s="2"/>
      <c r="E24" s="14"/>
      <c r="F24" s="19"/>
      <c r="G24" s="6"/>
      <c r="H24" s="19"/>
    </row>
    <row r="25" spans="1:8" ht="12.75">
      <c r="A25" s="2" t="s">
        <v>43</v>
      </c>
      <c r="B25" s="19"/>
      <c r="C25" s="2"/>
      <c r="D25" s="2"/>
      <c r="E25" s="14"/>
      <c r="F25" s="7"/>
      <c r="G25" s="5"/>
      <c r="H25" s="7"/>
    </row>
    <row r="26" spans="1:8" ht="12.75">
      <c r="A26" s="2" t="s">
        <v>44</v>
      </c>
      <c r="B26" s="6"/>
      <c r="C26" s="2"/>
      <c r="D26" s="11">
        <f>D28+D49</f>
        <v>-117606.50000000001</v>
      </c>
      <c r="E26" s="7"/>
      <c r="F26" s="11">
        <f>F28+F49</f>
        <v>-32871.729999999996</v>
      </c>
      <c r="G26" s="7"/>
      <c r="H26" s="7"/>
    </row>
    <row r="27" spans="1:8" ht="12.75">
      <c r="A27" s="2"/>
      <c r="B27" s="6"/>
      <c r="C27" s="2"/>
      <c r="D27" s="2"/>
      <c r="E27" s="14"/>
      <c r="F27" s="1"/>
      <c r="G27" s="5"/>
      <c r="H27" s="5"/>
    </row>
    <row r="28" spans="1:10" ht="12.75">
      <c r="A28" s="9" t="s">
        <v>45</v>
      </c>
      <c r="B28" s="6"/>
      <c r="C28" s="2"/>
      <c r="D28" s="11">
        <f>D29+D41+D43+D45</f>
        <v>-93666.23</v>
      </c>
      <c r="E28" s="7"/>
      <c r="F28" s="11">
        <f>F29+F41+F43+F45+F39+F40</f>
        <v>44964.11</v>
      </c>
      <c r="G28" s="7"/>
      <c r="H28" s="7"/>
      <c r="J28" s="1"/>
    </row>
    <row r="29" spans="1:13" ht="12.75">
      <c r="A29" s="9"/>
      <c r="B29" s="6"/>
      <c r="C29" s="9" t="s">
        <v>74</v>
      </c>
      <c r="D29" s="13">
        <f>ativo!I22-ativo!G22</f>
        <v>-32592.26999999999</v>
      </c>
      <c r="E29" s="43"/>
      <c r="F29" s="13">
        <v>25374.61</v>
      </c>
      <c r="G29" s="2"/>
      <c r="H29" s="19"/>
      <c r="J29" s="1"/>
      <c r="K29" s="5"/>
      <c r="L29" s="5"/>
      <c r="M29" s="5"/>
    </row>
    <row r="30" spans="1:8" ht="13.5" hidden="1" thickBot="1">
      <c r="A30" s="9"/>
      <c r="B30" s="6"/>
      <c r="C30" s="2"/>
      <c r="D30" s="2"/>
      <c r="E30" s="14"/>
      <c r="F30" s="20">
        <v>4584</v>
      </c>
      <c r="G30" s="6"/>
      <c r="H30" s="7"/>
    </row>
    <row r="31" spans="1:8" ht="12.75" hidden="1">
      <c r="A31" s="9"/>
      <c r="B31" s="6"/>
      <c r="C31" s="2"/>
      <c r="D31" s="2"/>
      <c r="E31" s="14"/>
      <c r="F31">
        <v>7175.9</v>
      </c>
      <c r="G31" s="6"/>
      <c r="H31" s="6"/>
    </row>
    <row r="32" spans="1:8" ht="12.75" hidden="1">
      <c r="A32" s="9"/>
      <c r="B32" s="6"/>
      <c r="C32" s="2"/>
      <c r="D32" s="2"/>
      <c r="E32" s="14"/>
      <c r="G32" s="6"/>
      <c r="H32" s="6"/>
    </row>
    <row r="33" spans="1:8" ht="12.75" hidden="1">
      <c r="A33" s="9"/>
      <c r="B33" s="6"/>
      <c r="C33" s="2"/>
      <c r="D33" s="2"/>
      <c r="E33" s="14"/>
      <c r="G33" s="6"/>
      <c r="H33" s="6"/>
    </row>
    <row r="34" spans="1:8" ht="12.75" hidden="1">
      <c r="A34" s="9"/>
      <c r="B34" s="6"/>
      <c r="C34" s="2"/>
      <c r="D34" s="2"/>
      <c r="E34" s="14"/>
      <c r="F34" s="11"/>
      <c r="G34" s="7"/>
      <c r="H34" s="7"/>
    </row>
    <row r="35" spans="1:8" ht="12.75" hidden="1">
      <c r="A35" s="9"/>
      <c r="B35" s="6"/>
      <c r="C35" s="2"/>
      <c r="D35" s="2"/>
      <c r="E35" s="14"/>
      <c r="G35" s="6"/>
      <c r="H35" s="6"/>
    </row>
    <row r="36" spans="1:8" ht="12.75" hidden="1">
      <c r="A36" s="9"/>
      <c r="B36" s="6"/>
      <c r="C36" s="2"/>
      <c r="D36" s="2"/>
      <c r="E36" s="14"/>
      <c r="F36" s="1"/>
      <c r="G36" s="6"/>
      <c r="H36" s="5"/>
    </row>
    <row r="37" spans="1:8" ht="12.75" hidden="1">
      <c r="A37" s="9"/>
      <c r="B37" s="6"/>
      <c r="C37" s="2"/>
      <c r="D37" s="2"/>
      <c r="E37" s="14"/>
      <c r="G37" s="6"/>
      <c r="H37" s="6"/>
    </row>
    <row r="38" spans="1:8" ht="12.75" hidden="1">
      <c r="A38" s="9"/>
      <c r="B38" s="6"/>
      <c r="E38" s="6"/>
      <c r="F38" s="11"/>
      <c r="G38" s="6"/>
      <c r="H38" s="7"/>
    </row>
    <row r="39" spans="1:8" ht="12.75">
      <c r="A39" s="9"/>
      <c r="B39" s="6"/>
      <c r="C39" s="9" t="s">
        <v>146</v>
      </c>
      <c r="D39" s="1">
        <v>0</v>
      </c>
      <c r="E39" s="6"/>
      <c r="F39" s="19">
        <v>4584</v>
      </c>
      <c r="G39" s="6"/>
      <c r="H39" s="7"/>
    </row>
    <row r="40" spans="1:8" ht="12.75">
      <c r="A40" s="9"/>
      <c r="B40" s="6"/>
      <c r="C40" s="9" t="s">
        <v>147</v>
      </c>
      <c r="D40" s="1">
        <v>0</v>
      </c>
      <c r="E40" s="6"/>
      <c r="F40" s="19">
        <v>7175.9</v>
      </c>
      <c r="G40" s="6"/>
      <c r="H40" s="7"/>
    </row>
    <row r="41" spans="1:8" ht="12.75">
      <c r="A41" s="9"/>
      <c r="B41" s="6"/>
      <c r="C41" t="s">
        <v>14</v>
      </c>
      <c r="D41" s="1">
        <f>ativo!I29-ativo!G29</f>
        <v>-5625.990000000001</v>
      </c>
      <c r="E41" s="6"/>
      <c r="F41" s="19">
        <v>8300</v>
      </c>
      <c r="G41" s="6"/>
      <c r="H41" s="19"/>
    </row>
    <row r="42" spans="1:8" ht="12.75" hidden="1">
      <c r="A42" s="9"/>
      <c r="B42" s="6"/>
      <c r="E42" s="6"/>
      <c r="F42" s="19"/>
      <c r="G42" s="6"/>
      <c r="H42" s="19"/>
    </row>
    <row r="43" spans="1:8" ht="12.75">
      <c r="A43" s="9"/>
      <c r="B43" s="6"/>
      <c r="C43" t="s">
        <v>119</v>
      </c>
      <c r="D43" s="1">
        <f>ativo!I30-ativo!G30</f>
        <v>-49871.45</v>
      </c>
      <c r="E43" s="6"/>
      <c r="F43" s="19">
        <v>0</v>
      </c>
      <c r="G43" s="6"/>
      <c r="H43" s="19"/>
    </row>
    <row r="44" spans="1:8" ht="12.75" hidden="1">
      <c r="A44" s="9"/>
      <c r="B44" s="6"/>
      <c r="E44" s="6"/>
      <c r="F44" s="19"/>
      <c r="G44" s="6"/>
      <c r="H44" s="19"/>
    </row>
    <row r="45" spans="1:8" ht="12.75">
      <c r="A45" s="9"/>
      <c r="B45" s="6"/>
      <c r="C45" t="s">
        <v>123</v>
      </c>
      <c r="D45" s="1">
        <f>ativo!I32-ativo!G32</f>
        <v>-5576.5199999999995</v>
      </c>
      <c r="E45" s="6"/>
      <c r="F45" s="19">
        <v>-470.4</v>
      </c>
      <c r="G45" s="6"/>
      <c r="H45" s="19"/>
    </row>
    <row r="46" spans="2:8" ht="12.75">
      <c r="B46" s="6"/>
      <c r="E46" s="6"/>
      <c r="G46" s="6"/>
      <c r="H46" s="6"/>
    </row>
    <row r="47" spans="2:8" ht="12.75" hidden="1">
      <c r="B47" s="6"/>
      <c r="E47" s="6"/>
      <c r="F47">
        <v>-470.4</v>
      </c>
      <c r="G47" s="6"/>
      <c r="H47" s="6"/>
    </row>
    <row r="48" spans="1:8" ht="12.75">
      <c r="A48" t="s">
        <v>54</v>
      </c>
      <c r="B48" s="6"/>
      <c r="E48" s="6"/>
      <c r="F48" s="7"/>
      <c r="G48" s="6"/>
      <c r="H48" s="7"/>
    </row>
    <row r="49" spans="1:9" ht="12.75">
      <c r="A49" t="s">
        <v>46</v>
      </c>
      <c r="B49" s="6"/>
      <c r="D49" s="11">
        <f>D50+D51+D54+D55+D58+D59</f>
        <v>-23940.270000000015</v>
      </c>
      <c r="E49" s="7"/>
      <c r="F49" s="11">
        <f>F50+F51+F54+F55+F58+F59</f>
        <v>-77835.84</v>
      </c>
      <c r="G49" s="7"/>
      <c r="H49" s="7"/>
      <c r="I49" s="7"/>
    </row>
    <row r="50" spans="2:8" ht="12.75">
      <c r="B50" s="6"/>
      <c r="C50" t="s">
        <v>80</v>
      </c>
      <c r="D50" s="1">
        <f>passivo2!G21-passivo2!I21</f>
        <v>-44021.330000000016</v>
      </c>
      <c r="E50" s="6"/>
      <c r="F50" s="19">
        <v>-14645.78</v>
      </c>
      <c r="G50" s="7"/>
      <c r="H50" s="19"/>
    </row>
    <row r="51" spans="2:8" ht="12.75">
      <c r="B51" s="6"/>
      <c r="C51" t="s">
        <v>12</v>
      </c>
      <c r="D51" s="1">
        <f>passivo2!G24-passivo2!I24</f>
        <v>21489.980000000003</v>
      </c>
      <c r="E51" s="6"/>
      <c r="F51" s="19">
        <v>-37534.7</v>
      </c>
      <c r="G51" s="7"/>
      <c r="H51" s="19"/>
    </row>
    <row r="52" spans="2:8" ht="12.75" hidden="1">
      <c r="B52" s="6"/>
      <c r="E52" s="6"/>
      <c r="G52" s="6"/>
      <c r="H52" s="6"/>
    </row>
    <row r="53" spans="2:8" ht="12.75" hidden="1">
      <c r="B53" s="6"/>
      <c r="C53" t="s">
        <v>28</v>
      </c>
      <c r="E53" s="6"/>
      <c r="G53" s="6"/>
      <c r="H53" s="6"/>
    </row>
    <row r="54" spans="2:8" ht="12.75">
      <c r="B54" s="6"/>
      <c r="C54" t="s">
        <v>114</v>
      </c>
      <c r="D54" s="1">
        <f>passivo2!G28-passivo2!I28</f>
        <v>0</v>
      </c>
      <c r="E54" s="6"/>
      <c r="F54" s="1">
        <v>3421.75</v>
      </c>
      <c r="G54" s="6"/>
      <c r="H54" s="5"/>
    </row>
    <row r="55" spans="2:8" ht="12.75">
      <c r="B55" s="6"/>
      <c r="C55" t="s">
        <v>30</v>
      </c>
      <c r="D55" s="1">
        <f>passivo2!G29-passivo2!I29</f>
        <v>-1342.31</v>
      </c>
      <c r="E55" s="6"/>
      <c r="F55" s="5">
        <v>-424.21</v>
      </c>
      <c r="G55" s="6"/>
      <c r="H55" s="5"/>
    </row>
    <row r="56" spans="2:8" ht="12.75" hidden="1">
      <c r="B56" s="6"/>
      <c r="C56" t="s">
        <v>81</v>
      </c>
      <c r="E56" s="6"/>
      <c r="F56" s="6"/>
      <c r="G56" s="6"/>
      <c r="H56" s="6"/>
    </row>
    <row r="57" spans="5:8" ht="12.75" hidden="1">
      <c r="E57" s="6"/>
      <c r="F57" s="7"/>
      <c r="G57" s="6"/>
      <c r="H57" s="7"/>
    </row>
    <row r="58" spans="2:12" ht="12.75">
      <c r="B58" s="6"/>
      <c r="C58" t="s">
        <v>81</v>
      </c>
      <c r="D58" s="1">
        <f>passivo2!G30-passivo2!I30</f>
        <v>-66.61000000000058</v>
      </c>
      <c r="E58" s="6"/>
      <c r="F58" s="19">
        <v>-28652.9</v>
      </c>
      <c r="G58" s="6"/>
      <c r="H58" s="19"/>
      <c r="L58" s="1"/>
    </row>
    <row r="59" spans="2:8" ht="12.75">
      <c r="B59" s="7"/>
      <c r="C59" s="9"/>
      <c r="D59" s="9"/>
      <c r="E59" s="43"/>
      <c r="F59" s="5"/>
      <c r="G59" s="6"/>
      <c r="H59" s="5"/>
    </row>
    <row r="60" spans="2:8" ht="12.75">
      <c r="B60" s="6"/>
      <c r="E60" s="6"/>
      <c r="F60" s="7"/>
      <c r="G60" s="6"/>
      <c r="H60" s="7"/>
    </row>
    <row r="61" spans="1:8" ht="12.75">
      <c r="A61" s="2" t="s">
        <v>47</v>
      </c>
      <c r="B61" s="6"/>
      <c r="C61" s="2"/>
      <c r="D61" s="11">
        <f>D68</f>
        <v>114209.10999999987</v>
      </c>
      <c r="E61" s="7"/>
      <c r="F61" s="11">
        <f>F68</f>
        <v>158359.3</v>
      </c>
      <c r="G61" s="7"/>
      <c r="H61" s="7"/>
    </row>
    <row r="62" spans="1:8" ht="12.75">
      <c r="A62" s="2"/>
      <c r="B62" s="6"/>
      <c r="C62" s="2"/>
      <c r="D62" s="2"/>
      <c r="E62" s="14"/>
      <c r="F62" s="7"/>
      <c r="G62" s="7"/>
      <c r="H62" s="7"/>
    </row>
    <row r="63" spans="1:8" ht="12.75" hidden="1">
      <c r="A63" s="2"/>
      <c r="B63" s="6"/>
      <c r="C63" s="2"/>
      <c r="D63" s="2"/>
      <c r="E63" s="14"/>
      <c r="F63" s="19"/>
      <c r="G63" s="7"/>
      <c r="H63" s="19"/>
    </row>
    <row r="64" spans="2:8" ht="12.75" hidden="1">
      <c r="B64" s="6"/>
      <c r="E64" s="6"/>
      <c r="F64" s="1"/>
      <c r="G64" s="6"/>
      <c r="H64" s="5"/>
    </row>
    <row r="65" spans="1:8" ht="12.75" hidden="1">
      <c r="A65" s="2"/>
      <c r="B65" s="7"/>
      <c r="C65" s="2"/>
      <c r="D65" s="2"/>
      <c r="E65" s="14"/>
      <c r="F65" s="1"/>
      <c r="G65" s="6"/>
      <c r="H65" s="5"/>
    </row>
    <row r="66" spans="1:8" ht="12.75" hidden="1">
      <c r="A66" s="9"/>
      <c r="B66" s="6"/>
      <c r="C66" s="9"/>
      <c r="D66" s="9"/>
      <c r="E66" s="43"/>
      <c r="G66" s="6"/>
      <c r="H66" s="6"/>
    </row>
    <row r="67" spans="1:8" ht="12.75" hidden="1">
      <c r="A67" s="9"/>
      <c r="B67" s="5"/>
      <c r="C67" s="9"/>
      <c r="D67" s="9"/>
      <c r="E67" s="43"/>
      <c r="G67" s="6"/>
      <c r="H67" s="6"/>
    </row>
    <row r="68" spans="1:8" ht="12.75">
      <c r="A68" t="s">
        <v>48</v>
      </c>
      <c r="B68" s="5"/>
      <c r="D68" s="1">
        <f>ativo!G41-ativo!I41</f>
        <v>114209.10999999987</v>
      </c>
      <c r="E68" s="6"/>
      <c r="F68" s="1">
        <v>158359.3</v>
      </c>
      <c r="G68" s="6"/>
      <c r="H68" s="5"/>
    </row>
    <row r="69" spans="2:8" ht="12.75">
      <c r="B69" s="5"/>
      <c r="E69" s="6"/>
      <c r="G69" s="6"/>
      <c r="H69" s="6"/>
    </row>
    <row r="70" spans="1:8" ht="12.75" hidden="1">
      <c r="A70" s="9"/>
      <c r="B70" s="6"/>
      <c r="E70" s="6"/>
      <c r="G70" s="6"/>
      <c r="H70" s="6"/>
    </row>
    <row r="71" spans="2:8" ht="12.75" hidden="1">
      <c r="B71" s="5"/>
      <c r="E71" s="6"/>
      <c r="G71" s="6"/>
      <c r="H71" s="6"/>
    </row>
    <row r="72" spans="2:8" ht="12.75" hidden="1">
      <c r="B72" s="5"/>
      <c r="E72" s="6"/>
      <c r="G72" s="6"/>
      <c r="H72" s="6"/>
    </row>
    <row r="73" spans="2:8" ht="12.75" hidden="1">
      <c r="B73" s="5"/>
      <c r="E73" s="6"/>
      <c r="G73" s="6"/>
      <c r="H73" s="6"/>
    </row>
    <row r="74" spans="2:8" ht="12.75" hidden="1">
      <c r="B74" s="5"/>
      <c r="E74" s="6"/>
      <c r="G74" s="6"/>
      <c r="H74" s="6"/>
    </row>
    <row r="75" spans="2:8" ht="12.75" hidden="1">
      <c r="B75" s="5"/>
      <c r="E75" s="6"/>
      <c r="G75" s="6"/>
      <c r="H75" s="6"/>
    </row>
    <row r="76" spans="1:8" ht="12.75" hidden="1">
      <c r="A76" s="1"/>
      <c r="B76" s="6"/>
      <c r="C76" s="1"/>
      <c r="D76" s="1"/>
      <c r="E76" s="5"/>
      <c r="G76" s="6"/>
      <c r="H76" s="6"/>
    </row>
    <row r="77" spans="1:8" ht="12.75" hidden="1">
      <c r="A77" s="2"/>
      <c r="B77" s="7"/>
      <c r="C77" s="2"/>
      <c r="D77" s="2"/>
      <c r="E77" s="14"/>
      <c r="G77" s="6"/>
      <c r="H77" s="6"/>
    </row>
    <row r="78" spans="2:8" ht="12.75" hidden="1">
      <c r="B78" s="5"/>
      <c r="E78" s="6"/>
      <c r="G78" s="6"/>
      <c r="H78" s="6"/>
    </row>
    <row r="79" spans="1:8" ht="12.75" hidden="1">
      <c r="A79" s="2"/>
      <c r="B79" s="6"/>
      <c r="C79" s="2"/>
      <c r="D79" s="2"/>
      <c r="E79" s="14"/>
      <c r="G79" s="6"/>
      <c r="H79" s="6"/>
    </row>
    <row r="80" spans="1:8" ht="12.75" hidden="1">
      <c r="A80" s="43"/>
      <c r="B80" s="7"/>
      <c r="C80" s="14"/>
      <c r="D80" s="14"/>
      <c r="E80" s="14"/>
      <c r="G80" s="6"/>
      <c r="H80" s="6"/>
    </row>
    <row r="81" spans="1:8" ht="12.75" hidden="1">
      <c r="A81" s="6"/>
      <c r="B81" s="5"/>
      <c r="C81" s="6"/>
      <c r="D81" s="6"/>
      <c r="E81" s="6"/>
      <c r="G81" s="6"/>
      <c r="H81" s="6"/>
    </row>
    <row r="82" spans="2:8" ht="12.75" hidden="1">
      <c r="B82" s="5"/>
      <c r="E82" s="6"/>
      <c r="G82" s="6"/>
      <c r="H82" s="6"/>
    </row>
    <row r="83" spans="1:8" ht="12.75" hidden="1">
      <c r="A83" s="2"/>
      <c r="B83" s="5"/>
      <c r="E83" s="6"/>
      <c r="G83" s="6"/>
      <c r="H83" s="6"/>
    </row>
    <row r="84" spans="2:8" ht="12.75" hidden="1">
      <c r="B84" s="5"/>
      <c r="E84" s="6"/>
      <c r="G84" s="6"/>
      <c r="H84" s="6"/>
    </row>
    <row r="85" spans="1:8" ht="12.75" hidden="1">
      <c r="A85" s="2"/>
      <c r="B85" s="7"/>
      <c r="C85" s="2"/>
      <c r="D85" s="2"/>
      <c r="E85" s="14"/>
      <c r="G85" s="6"/>
      <c r="H85" s="6"/>
    </row>
    <row r="86" spans="1:8" ht="12.75" hidden="1">
      <c r="A86" s="2"/>
      <c r="B86" s="7"/>
      <c r="C86" s="2"/>
      <c r="D86" s="2"/>
      <c r="E86" s="14"/>
      <c r="G86" s="6"/>
      <c r="H86" s="6"/>
    </row>
    <row r="87" spans="1:8" ht="12.75" hidden="1">
      <c r="A87" s="2"/>
      <c r="B87" s="7"/>
      <c r="C87" s="2"/>
      <c r="D87" s="2"/>
      <c r="E87" s="14"/>
      <c r="G87" s="6"/>
      <c r="H87" s="6"/>
    </row>
    <row r="88" spans="1:8" ht="12.75" hidden="1">
      <c r="A88" s="2"/>
      <c r="B88" s="7"/>
      <c r="C88" s="2"/>
      <c r="D88" s="2"/>
      <c r="E88" s="14"/>
      <c r="G88" s="6"/>
      <c r="H88" s="6"/>
    </row>
    <row r="89" spans="1:8" ht="12.75" hidden="1">
      <c r="A89" s="14"/>
      <c r="B89" s="7"/>
      <c r="C89" s="14"/>
      <c r="D89" s="14"/>
      <c r="E89" s="14"/>
      <c r="G89" s="6"/>
      <c r="H89" s="6"/>
    </row>
    <row r="90" spans="1:8" ht="12.75" hidden="1">
      <c r="A90" s="6"/>
      <c r="B90" s="6"/>
      <c r="C90" s="6"/>
      <c r="D90" s="6"/>
      <c r="E90" s="6"/>
      <c r="G90" s="6"/>
      <c r="H90" s="6"/>
    </row>
    <row r="91" spans="1:8" ht="12.75" hidden="1">
      <c r="A91" s="14"/>
      <c r="B91" s="6"/>
      <c r="C91" s="14"/>
      <c r="D91" s="14"/>
      <c r="E91" s="14"/>
      <c r="G91" s="6"/>
      <c r="H91" s="6"/>
    </row>
    <row r="92" spans="1:8" ht="12.75" hidden="1">
      <c r="A92" s="6"/>
      <c r="B92" s="6"/>
      <c r="C92" s="6"/>
      <c r="D92" s="6"/>
      <c r="E92" s="6"/>
      <c r="G92" s="6"/>
      <c r="H92" s="6"/>
    </row>
    <row r="93" spans="1:8" ht="12.75" hidden="1">
      <c r="A93" s="6"/>
      <c r="B93" s="6"/>
      <c r="C93" s="6"/>
      <c r="D93" s="6"/>
      <c r="E93" s="6"/>
      <c r="G93" s="6"/>
      <c r="H93" s="6"/>
    </row>
    <row r="94" spans="1:8" ht="12.75" hidden="1">
      <c r="A94" s="14"/>
      <c r="B94" s="6"/>
      <c r="C94" s="14"/>
      <c r="D94" s="14"/>
      <c r="E94" s="14"/>
      <c r="G94" s="6"/>
      <c r="H94" s="6"/>
    </row>
    <row r="95" spans="1:8" ht="12.75" hidden="1">
      <c r="A95" s="6"/>
      <c r="B95" s="6"/>
      <c r="C95" s="6"/>
      <c r="D95" s="6"/>
      <c r="E95" s="6"/>
      <c r="G95" s="6"/>
      <c r="H95" s="6"/>
    </row>
    <row r="96" spans="1:8" ht="12.75" hidden="1">
      <c r="A96" s="14"/>
      <c r="B96" s="6"/>
      <c r="C96" s="14"/>
      <c r="D96" s="14"/>
      <c r="E96" s="14"/>
      <c r="G96" s="6"/>
      <c r="H96" s="6"/>
    </row>
    <row r="97" spans="1:8" ht="12.75" hidden="1">
      <c r="A97" s="2"/>
      <c r="B97" s="6"/>
      <c r="E97" s="6"/>
      <c r="G97" s="6"/>
      <c r="H97" s="6"/>
    </row>
    <row r="98" spans="1:8" ht="12.75" hidden="1">
      <c r="A98" s="10"/>
      <c r="B98" s="7"/>
      <c r="C98" s="10"/>
      <c r="D98" s="10"/>
      <c r="E98" s="7"/>
      <c r="G98" s="6"/>
      <c r="H98" s="6"/>
    </row>
    <row r="99" spans="1:8" ht="12.75">
      <c r="A99" s="13"/>
      <c r="B99" s="7"/>
      <c r="C99" s="10"/>
      <c r="D99" s="10"/>
      <c r="E99" s="7"/>
      <c r="G99" s="6"/>
      <c r="H99" s="6"/>
    </row>
    <row r="100" spans="1:9" ht="13.5" thickBot="1">
      <c r="A100" s="10" t="s">
        <v>49</v>
      </c>
      <c r="B100" s="7"/>
      <c r="C100" s="10"/>
      <c r="D100" s="12">
        <f>D13-D61</f>
        <v>18540.69000000006</v>
      </c>
      <c r="E100" s="7"/>
      <c r="F100" s="12">
        <f>F13-F61</f>
        <v>-129147.37999999984</v>
      </c>
      <c r="G100" s="7"/>
      <c r="H100" s="7"/>
      <c r="I100" s="1"/>
    </row>
    <row r="101" spans="1:8" ht="13.5" thickTop="1">
      <c r="A101" s="1"/>
      <c r="B101" s="6"/>
      <c r="C101" s="1"/>
      <c r="D101" s="1"/>
      <c r="E101" s="5"/>
      <c r="G101" s="6"/>
      <c r="H101" s="6"/>
    </row>
    <row r="102" spans="1:8" ht="12.75">
      <c r="A102" s="2" t="s">
        <v>50</v>
      </c>
      <c r="B102" s="7"/>
      <c r="C102" s="2"/>
      <c r="D102" s="2"/>
      <c r="E102" s="14"/>
      <c r="G102" s="6"/>
      <c r="H102" s="6"/>
    </row>
    <row r="103" spans="1:11" ht="12.75">
      <c r="A103" s="2"/>
      <c r="B103" s="6"/>
      <c r="C103" s="2"/>
      <c r="D103" s="2"/>
      <c r="E103" s="14"/>
      <c r="G103" s="6"/>
      <c r="H103" s="6"/>
      <c r="K103" s="1"/>
    </row>
    <row r="104" spans="1:8" ht="12.75" hidden="1">
      <c r="A104" s="2"/>
      <c r="B104" s="6"/>
      <c r="C104" s="2"/>
      <c r="D104" s="2"/>
      <c r="E104" s="14"/>
      <c r="G104" s="6"/>
      <c r="H104" s="6"/>
    </row>
    <row r="105" spans="1:10" ht="12.75">
      <c r="A105" s="9" t="s">
        <v>51</v>
      </c>
      <c r="B105" s="6"/>
      <c r="C105" s="2"/>
      <c r="D105" s="13">
        <f>ativo!I16</f>
        <v>63678.4</v>
      </c>
      <c r="E105" s="14"/>
      <c r="F105" s="1">
        <v>192825.78</v>
      </c>
      <c r="G105" s="6"/>
      <c r="H105" s="5"/>
      <c r="J105" s="1"/>
    </row>
    <row r="106" spans="1:10" ht="12.75">
      <c r="A106" s="2"/>
      <c r="B106" s="6"/>
      <c r="C106" s="2"/>
      <c r="D106" s="2"/>
      <c r="E106" s="14"/>
      <c r="G106" s="6"/>
      <c r="H106" s="6"/>
      <c r="J106" s="1"/>
    </row>
    <row r="107" spans="1:11" ht="12.75">
      <c r="A107" s="9" t="s">
        <v>52</v>
      </c>
      <c r="B107" s="7"/>
      <c r="C107" s="9"/>
      <c r="D107" s="13">
        <f>ativo!G16</f>
        <v>82219.09</v>
      </c>
      <c r="E107" s="43"/>
      <c r="F107" s="21">
        <f>ativo!I16</f>
        <v>63678.4</v>
      </c>
      <c r="G107" s="6"/>
      <c r="H107" s="5"/>
      <c r="J107" s="1"/>
      <c r="K107" s="1"/>
    </row>
    <row r="108" spans="2:8" ht="12.75">
      <c r="B108" s="7"/>
      <c r="E108" s="6"/>
      <c r="G108" s="6"/>
      <c r="H108" s="6"/>
    </row>
    <row r="109" spans="1:9" ht="13.5" thickBot="1">
      <c r="A109" s="2" t="s">
        <v>53</v>
      </c>
      <c r="B109" s="6"/>
      <c r="D109" s="12">
        <f>D107-D105</f>
        <v>18540.689999999995</v>
      </c>
      <c r="E109" s="7"/>
      <c r="F109" s="12">
        <f>F107-F105</f>
        <v>-129147.38</v>
      </c>
      <c r="G109" s="7"/>
      <c r="H109" s="7"/>
      <c r="I109" s="1"/>
    </row>
    <row r="110" spans="7:8" ht="13.5" thickTop="1">
      <c r="G110" s="6"/>
      <c r="H110" s="6"/>
    </row>
    <row r="111" spans="3:8" ht="12.75">
      <c r="C111" t="s">
        <v>153</v>
      </c>
      <c r="F111" s="1"/>
      <c r="G111" s="6"/>
      <c r="H111" s="5"/>
    </row>
    <row r="112" spans="7:10" ht="12.75">
      <c r="G112" s="6"/>
      <c r="H112" s="6"/>
      <c r="J112" s="1"/>
    </row>
    <row r="113" spans="6:7" ht="12.75" hidden="1">
      <c r="F113" s="1"/>
      <c r="G113" s="6"/>
    </row>
    <row r="114" spans="6:9" ht="12.75">
      <c r="F114" s="6"/>
      <c r="G114" s="6"/>
      <c r="H114" s="6"/>
      <c r="I114" s="6"/>
    </row>
    <row r="115" spans="1:6" ht="12.75">
      <c r="A115" t="s">
        <v>124</v>
      </c>
      <c r="F115" t="s">
        <v>143</v>
      </c>
    </row>
    <row r="116" spans="1:6" ht="12.75">
      <c r="A116" t="s">
        <v>101</v>
      </c>
      <c r="F116" t="s">
        <v>139</v>
      </c>
    </row>
    <row r="118" ht="12.75" hidden="1"/>
    <row r="119" spans="3:9" ht="12.75">
      <c r="C119" s="6"/>
      <c r="D119" s="6"/>
      <c r="E119" s="6"/>
      <c r="F119" s="6"/>
      <c r="G119" s="6"/>
      <c r="H119" s="6"/>
      <c r="I119" s="6"/>
    </row>
    <row r="120" spans="6:9" ht="12.75" hidden="1">
      <c r="F120" s="6"/>
      <c r="G120" s="6"/>
      <c r="H120" s="6"/>
      <c r="I120" s="6"/>
    </row>
    <row r="121" spans="6:9" ht="12.75" hidden="1">
      <c r="F121" s="6"/>
      <c r="G121" s="6"/>
      <c r="H121" s="6"/>
      <c r="I121" s="6"/>
    </row>
    <row r="122" spans="3:9" ht="12.75">
      <c r="C122" t="s">
        <v>105</v>
      </c>
      <c r="F122" s="6"/>
      <c r="G122" s="6"/>
      <c r="H122" s="6"/>
      <c r="I122" s="6"/>
    </row>
    <row r="123" ht="12.75">
      <c r="C123" t="s">
        <v>106</v>
      </c>
    </row>
    <row r="124" ht="12.75">
      <c r="C124" t="s">
        <v>107</v>
      </c>
    </row>
  </sheetData>
  <sheetProtection/>
  <printOptions/>
  <pageMargins left="0.7874015748031497" right="0.7874015748031497" top="0.3937007874015748" bottom="0" header="0.5118110236220472" footer="0.5118110236220472"/>
  <pageSetup horizontalDpi="300" verticalDpi="3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3">
      <selection activeCell="A12" sqref="A12"/>
    </sheetView>
  </sheetViews>
  <sheetFormatPr defaultColWidth="9.140625" defaultRowHeight="12.75"/>
  <cols>
    <col min="1" max="1" width="33.57421875" style="0" customWidth="1"/>
    <col min="2" max="2" width="13.421875" style="0" customWidth="1"/>
    <col min="3" max="3" width="15.00390625" style="0" hidden="1" customWidth="1"/>
    <col min="4" max="4" width="16.00390625" style="0" customWidth="1"/>
    <col min="5" max="5" width="13.57421875" style="0" customWidth="1"/>
    <col min="7" max="7" width="9.7109375" style="0" bestFit="1" customWidth="1"/>
  </cols>
  <sheetData>
    <row r="1" ht="12.75">
      <c r="E1" s="2" t="s">
        <v>136</v>
      </c>
    </row>
    <row r="5" ht="12.75">
      <c r="A5" s="2" t="s">
        <v>96</v>
      </c>
    </row>
    <row r="6" ht="12.75">
      <c r="A6" s="2" t="s">
        <v>73</v>
      </c>
    </row>
    <row r="10" spans="1:5" ht="12.75">
      <c r="A10" s="2" t="s">
        <v>38</v>
      </c>
      <c r="B10" s="2"/>
      <c r="C10" s="2"/>
      <c r="D10" s="2"/>
      <c r="E10" s="2"/>
    </row>
    <row r="11" spans="1:5" ht="12.75">
      <c r="A11" s="2" t="s">
        <v>150</v>
      </c>
      <c r="B11" s="2"/>
      <c r="C11" s="2"/>
      <c r="D11" s="2"/>
      <c r="E11" s="2"/>
    </row>
    <row r="12" spans="1:5" ht="12.75">
      <c r="A12" s="2"/>
      <c r="B12" s="2"/>
      <c r="C12" s="2"/>
      <c r="D12" s="2"/>
      <c r="E12" s="2"/>
    </row>
    <row r="13" spans="1:5" ht="12.75">
      <c r="A13" s="2"/>
      <c r="B13" s="2"/>
      <c r="C13" s="2"/>
      <c r="D13" s="2"/>
      <c r="E13" s="2"/>
    </row>
    <row r="14" ht="12.75">
      <c r="D14" s="2" t="s">
        <v>39</v>
      </c>
    </row>
    <row r="15" spans="1:5" ht="12.75">
      <c r="A15" s="22"/>
      <c r="B15" s="23" t="s">
        <v>33</v>
      </c>
      <c r="C15" s="24"/>
      <c r="D15" s="23" t="s">
        <v>34</v>
      </c>
      <c r="E15" s="25"/>
    </row>
    <row r="16" spans="1:5" ht="12.75">
      <c r="A16" s="26" t="s">
        <v>35</v>
      </c>
      <c r="B16" s="26" t="s">
        <v>36</v>
      </c>
      <c r="C16" s="27"/>
      <c r="D16" s="26" t="s">
        <v>37</v>
      </c>
      <c r="E16" s="28" t="s">
        <v>25</v>
      </c>
    </row>
    <row r="17" spans="1:5" ht="12.75" hidden="1">
      <c r="A17" s="29"/>
      <c r="B17" s="29"/>
      <c r="C17" s="30"/>
      <c r="D17" s="5"/>
      <c r="E17" s="32"/>
    </row>
    <row r="18" spans="1:5" ht="12.75" hidden="1">
      <c r="A18" s="22"/>
      <c r="B18" s="29"/>
      <c r="C18" s="30"/>
      <c r="D18" s="33"/>
      <c r="E18" s="31"/>
    </row>
    <row r="19" spans="1:5" ht="12.75">
      <c r="A19" s="34" t="s">
        <v>128</v>
      </c>
      <c r="B19" s="38">
        <v>289849.81</v>
      </c>
      <c r="C19" s="39" t="e">
        <v>#REF!</v>
      </c>
      <c r="D19" s="35">
        <v>-92654.43</v>
      </c>
      <c r="E19" s="35">
        <f>B19+D19</f>
        <v>197195.38</v>
      </c>
    </row>
    <row r="20" spans="1:5" ht="12.75">
      <c r="A20" s="41"/>
      <c r="B20" s="7"/>
      <c r="C20" s="7"/>
      <c r="D20" s="36"/>
      <c r="E20" s="36"/>
    </row>
    <row r="21" spans="1:5" ht="12.75">
      <c r="A21" s="37" t="s">
        <v>118</v>
      </c>
      <c r="B21" s="19">
        <v>-92654.43</v>
      </c>
      <c r="C21" s="19"/>
      <c r="D21" s="42">
        <v>92654.43</v>
      </c>
      <c r="E21" s="42"/>
    </row>
    <row r="22" spans="1:5" ht="12.75">
      <c r="A22" s="41"/>
      <c r="B22" s="7"/>
      <c r="C22" s="7"/>
      <c r="D22" s="36"/>
      <c r="E22" s="36"/>
    </row>
    <row r="23" spans="1:5" ht="12.75">
      <c r="A23" s="37" t="s">
        <v>92</v>
      </c>
      <c r="B23" s="7"/>
      <c r="C23" s="7"/>
      <c r="D23" s="42">
        <v>-5493.10999999987</v>
      </c>
      <c r="E23" s="42">
        <f>D23</f>
        <v>-5493.10999999987</v>
      </c>
    </row>
    <row r="24" spans="1:5" ht="12.75">
      <c r="A24" s="41"/>
      <c r="B24" s="7"/>
      <c r="C24" s="7"/>
      <c r="D24" s="36"/>
      <c r="E24" s="36"/>
    </row>
    <row r="25" spans="1:7" ht="12.75">
      <c r="A25" s="34" t="s">
        <v>134</v>
      </c>
      <c r="B25" s="40">
        <f>B19+B21</f>
        <v>197195.38</v>
      </c>
      <c r="C25" s="40" t="e">
        <f>C19+#REF!+C23+C21</f>
        <v>#REF!</v>
      </c>
      <c r="D25" s="35">
        <f>D19+D21+D23</f>
        <v>-5493.10999999987</v>
      </c>
      <c r="E25" s="35">
        <f>E19+E21+E23</f>
        <v>191702.27000000014</v>
      </c>
      <c r="F25" s="1"/>
      <c r="G25" s="1"/>
    </row>
    <row r="26" spans="1:7" ht="12.75">
      <c r="A26" s="41"/>
      <c r="B26" s="7"/>
      <c r="C26" s="7"/>
      <c r="D26" s="36"/>
      <c r="E26" s="36"/>
      <c r="F26" s="1"/>
      <c r="G26" s="1"/>
    </row>
    <row r="27" spans="1:6" ht="12.75">
      <c r="A27" s="37" t="s">
        <v>118</v>
      </c>
      <c r="B27" s="19">
        <v>-5493.11</v>
      </c>
      <c r="C27" s="19"/>
      <c r="D27" s="42">
        <v>5493.11</v>
      </c>
      <c r="E27" s="36"/>
      <c r="F27" s="1"/>
    </row>
    <row r="28" spans="1:9" ht="12.75">
      <c r="A28" s="41"/>
      <c r="B28" s="7"/>
      <c r="C28" s="7"/>
      <c r="D28" s="36"/>
      <c r="E28" s="36"/>
      <c r="F28" s="1"/>
      <c r="I28" s="1"/>
    </row>
    <row r="29" spans="1:6" ht="12.75">
      <c r="A29" s="37" t="s">
        <v>131</v>
      </c>
      <c r="B29" s="7"/>
      <c r="C29" s="7"/>
      <c r="D29" s="42">
        <f>resultado!H38</f>
        <v>250356.29999999993</v>
      </c>
      <c r="E29" s="42">
        <f>D29</f>
        <v>250356.29999999993</v>
      </c>
      <c r="F29" s="1"/>
    </row>
    <row r="30" spans="1:7" ht="12.75">
      <c r="A30" s="41"/>
      <c r="B30" s="7"/>
      <c r="C30" s="7"/>
      <c r="D30" s="36"/>
      <c r="E30" s="36"/>
      <c r="F30" s="1"/>
      <c r="G30" s="1"/>
    </row>
    <row r="31" spans="1:8" ht="12.75">
      <c r="A31" s="34" t="s">
        <v>149</v>
      </c>
      <c r="B31" s="35">
        <f>B25+B27+B29</f>
        <v>191702.27000000002</v>
      </c>
      <c r="C31" s="35" t="e">
        <f>C25+C27+C29</f>
        <v>#REF!</v>
      </c>
      <c r="D31" s="35">
        <f>D25+D27+D29</f>
        <v>250356.30000000005</v>
      </c>
      <c r="E31" s="35">
        <f>E25+E27+E29</f>
        <v>442058.57000000007</v>
      </c>
      <c r="F31" s="1"/>
      <c r="G31" s="1"/>
      <c r="H31" s="1"/>
    </row>
    <row r="32" spans="1:5" ht="12.75">
      <c r="A32" s="14"/>
      <c r="B32" s="7"/>
      <c r="C32" s="7"/>
      <c r="D32" s="7"/>
      <c r="E32" s="7"/>
    </row>
    <row r="33" ht="12.75">
      <c r="E33" s="1"/>
    </row>
    <row r="34" ht="12.75">
      <c r="A34" t="s">
        <v>148</v>
      </c>
    </row>
    <row r="35" ht="12.75">
      <c r="E35" s="1"/>
    </row>
    <row r="37" spans="1:6" ht="12.75">
      <c r="A37" s="6"/>
      <c r="D37" s="6"/>
      <c r="E37" s="6"/>
      <c r="F37" s="6"/>
    </row>
    <row r="38" spans="1:4" ht="12.75">
      <c r="A38" t="s">
        <v>124</v>
      </c>
      <c r="D38" t="s">
        <v>142</v>
      </c>
    </row>
    <row r="39" spans="1:4" ht="12.75">
      <c r="A39" t="s">
        <v>104</v>
      </c>
      <c r="D39" t="s">
        <v>141</v>
      </c>
    </row>
    <row r="42" ht="12.75" hidden="1"/>
    <row r="43" ht="12.75" hidden="1"/>
    <row r="44" spans="3:7" ht="12.75">
      <c r="C44" s="3"/>
      <c r="D44" s="6"/>
      <c r="E44" s="6"/>
      <c r="F44" s="6"/>
      <c r="G44" s="6"/>
    </row>
    <row r="45" ht="12.75">
      <c r="A45" t="s">
        <v>93</v>
      </c>
    </row>
    <row r="46" spans="1:5" ht="12.75">
      <c r="A46" t="s">
        <v>102</v>
      </c>
      <c r="E46" s="1"/>
    </row>
    <row r="47" ht="12.75">
      <c r="A47" t="s">
        <v>103</v>
      </c>
    </row>
  </sheetData>
  <sheetProtection/>
  <printOptions/>
  <pageMargins left="0.787401575" right="0.787401575" top="0.984251969" bottom="0.984251969" header="0.492125985" footer="0.49212598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tabSelected="1" zoomScalePageLayoutView="0" workbookViewId="0" topLeftCell="A18">
      <selection activeCell="H23" sqref="H23"/>
    </sheetView>
  </sheetViews>
  <sheetFormatPr defaultColWidth="9.140625" defaultRowHeight="12.75"/>
  <cols>
    <col min="3" max="3" width="0" style="0" hidden="1" customWidth="1"/>
    <col min="6" max="6" width="11.8515625" style="0" customWidth="1"/>
    <col min="7" max="8" width="10.57421875" style="0" customWidth="1"/>
    <col min="9" max="9" width="3.8515625" style="0" customWidth="1"/>
    <col min="10" max="10" width="12.57421875" style="0" customWidth="1"/>
    <col min="11" max="11" width="2.28125" style="0" customWidth="1"/>
    <col min="12" max="12" width="12.421875" style="0" customWidth="1"/>
    <col min="15" max="15" width="12.28125" style="0" bestFit="1" customWidth="1"/>
  </cols>
  <sheetData>
    <row r="1" ht="12.75">
      <c r="L1" s="2"/>
    </row>
    <row r="3" ht="12.75">
      <c r="A3" t="s">
        <v>97</v>
      </c>
    </row>
    <row r="4" ht="12.75">
      <c r="E4" s="2" t="s">
        <v>71</v>
      </c>
    </row>
    <row r="7" spans="3:6" ht="12.75">
      <c r="C7" s="2" t="s">
        <v>24</v>
      </c>
      <c r="E7" s="2" t="s">
        <v>29</v>
      </c>
      <c r="F7" s="2"/>
    </row>
    <row r="8" spans="3:6" ht="12.75">
      <c r="C8" s="2" t="s">
        <v>19</v>
      </c>
      <c r="F8" s="2" t="s">
        <v>20</v>
      </c>
    </row>
    <row r="11" spans="7:12" ht="13.5" thickBot="1">
      <c r="G11" s="44"/>
      <c r="H11" s="47">
        <v>42521</v>
      </c>
      <c r="I11" s="44"/>
      <c r="J11" s="8">
        <v>42369</v>
      </c>
      <c r="L11" s="45"/>
    </row>
    <row r="12" spans="7:12" ht="13.5" thickTop="1">
      <c r="G12" s="6"/>
      <c r="H12" s="6"/>
      <c r="I12" s="6"/>
      <c r="L12" s="6"/>
    </row>
    <row r="13" spans="1:12" ht="12.75">
      <c r="A13" s="2" t="s">
        <v>15</v>
      </c>
      <c r="B13" s="2"/>
      <c r="C13" s="2"/>
      <c r="D13" s="2"/>
      <c r="E13" s="2"/>
      <c r="F13" s="2"/>
      <c r="G13" s="7"/>
      <c r="H13" s="11">
        <f>H15+H16+H18+H20+H22+H21</f>
        <v>989574.17</v>
      </c>
      <c r="I13" s="7"/>
      <c r="J13" s="11">
        <f>J15+J16+J18+J20+J22+J21</f>
        <v>2175870.37</v>
      </c>
      <c r="K13" s="10"/>
      <c r="L13" s="7"/>
    </row>
    <row r="14" spans="7:12" ht="12.75">
      <c r="G14" s="5"/>
      <c r="H14" s="5"/>
      <c r="I14" s="5"/>
      <c r="J14" s="1"/>
      <c r="L14" s="5"/>
    </row>
    <row r="15" spans="1:12" ht="12.75">
      <c r="A15" t="s">
        <v>82</v>
      </c>
      <c r="G15" s="5"/>
      <c r="H15" s="5">
        <v>846765</v>
      </c>
      <c r="I15" s="5"/>
      <c r="J15" s="1">
        <v>1782372.8</v>
      </c>
      <c r="L15" s="5"/>
    </row>
    <row r="16" spans="1:12" ht="12.75">
      <c r="A16" t="s">
        <v>129</v>
      </c>
      <c r="G16" s="5"/>
      <c r="H16" s="5">
        <v>13547.81</v>
      </c>
      <c r="I16" s="5"/>
      <c r="J16" s="1">
        <v>39028</v>
      </c>
      <c r="L16" s="5"/>
    </row>
    <row r="17" spans="7:12" ht="12.75" hidden="1">
      <c r="G17" s="5"/>
      <c r="H17" s="5"/>
      <c r="I17" s="5"/>
      <c r="J17" s="1"/>
      <c r="L17" s="5"/>
    </row>
    <row r="18" spans="1:12" ht="12.75">
      <c r="A18" t="s">
        <v>83</v>
      </c>
      <c r="G18" s="5"/>
      <c r="H18" s="5">
        <v>4600</v>
      </c>
      <c r="I18" s="5"/>
      <c r="J18" s="1">
        <v>24700</v>
      </c>
      <c r="L18" s="5"/>
    </row>
    <row r="19" spans="7:12" ht="12.75" hidden="1">
      <c r="G19" s="5"/>
      <c r="H19" s="5"/>
      <c r="I19" s="5"/>
      <c r="J19" s="1"/>
      <c r="L19" s="5"/>
    </row>
    <row r="20" spans="1:12" ht="12.75">
      <c r="A20" t="s">
        <v>84</v>
      </c>
      <c r="G20" s="5"/>
      <c r="H20" s="5">
        <v>15385</v>
      </c>
      <c r="I20" s="5"/>
      <c r="J20" s="1">
        <v>50457.8</v>
      </c>
      <c r="L20" s="5"/>
    </row>
    <row r="21" spans="1:12" ht="12.75">
      <c r="A21" t="s">
        <v>108</v>
      </c>
      <c r="G21" s="5"/>
      <c r="H21" s="5">
        <v>103051.36</v>
      </c>
      <c r="I21" s="5"/>
      <c r="J21" s="1">
        <v>7689.01</v>
      </c>
      <c r="L21" s="5"/>
    </row>
    <row r="22" spans="1:12" ht="12.75">
      <c r="A22" t="s">
        <v>18</v>
      </c>
      <c r="G22" s="5"/>
      <c r="H22" s="5">
        <f>5175+1050</f>
        <v>6225</v>
      </c>
      <c r="I22" s="5"/>
      <c r="J22" s="1">
        <v>271622.76</v>
      </c>
      <c r="L22" s="5"/>
    </row>
    <row r="23" spans="7:12" ht="12.75">
      <c r="G23" s="5"/>
      <c r="H23" s="5"/>
      <c r="I23" s="5"/>
      <c r="J23" s="1"/>
      <c r="L23" s="5"/>
    </row>
    <row r="24" spans="1:12" ht="12.75">
      <c r="A24" s="2" t="s">
        <v>26</v>
      </c>
      <c r="B24" s="2"/>
      <c r="C24" s="2"/>
      <c r="D24" s="2"/>
      <c r="E24" s="2"/>
      <c r="F24" s="2"/>
      <c r="G24" s="7"/>
      <c r="H24" s="11">
        <f>H26+H27+H28+H29+H30</f>
        <v>-739217.8700000001</v>
      </c>
      <c r="I24" s="7"/>
      <c r="J24" s="11">
        <f>J26+J27+J28+J29+J30</f>
        <v>-2181363.48</v>
      </c>
      <c r="K24" s="10"/>
      <c r="L24" s="7"/>
    </row>
    <row r="25" spans="7:12" ht="12.75">
      <c r="G25" s="5"/>
      <c r="H25" s="5"/>
      <c r="I25" s="5"/>
      <c r="J25" s="1"/>
      <c r="L25" s="5"/>
    </row>
    <row r="26" spans="1:12" ht="12.75">
      <c r="A26" t="s">
        <v>85</v>
      </c>
      <c r="G26" s="5"/>
      <c r="H26" s="5">
        <v>-401734.73</v>
      </c>
      <c r="I26" s="5"/>
      <c r="J26" s="1">
        <f>-1119772.18</f>
        <v>-1119772.18</v>
      </c>
      <c r="L26" s="5"/>
    </row>
    <row r="27" spans="1:12" ht="12.75">
      <c r="A27" t="s">
        <v>16</v>
      </c>
      <c r="G27" s="5"/>
      <c r="H27" s="5">
        <f>-38302.78</f>
        <v>-38302.78</v>
      </c>
      <c r="I27" s="5"/>
      <c r="J27" s="1">
        <f>-288794.34</f>
        <v>-288794.34</v>
      </c>
      <c r="L27" s="5"/>
    </row>
    <row r="28" spans="1:12" ht="12.75">
      <c r="A28" t="s">
        <v>86</v>
      </c>
      <c r="G28" s="5"/>
      <c r="H28" s="5">
        <f>-310189.06</f>
        <v>-310189.06</v>
      </c>
      <c r="I28" s="5"/>
      <c r="J28" s="1">
        <f>-780855.83</f>
        <v>-780855.83</v>
      </c>
      <c r="L28" s="5"/>
    </row>
    <row r="29" spans="1:15" ht="12.75">
      <c r="A29" t="s">
        <v>87</v>
      </c>
      <c r="G29" s="5"/>
      <c r="H29" s="5">
        <f>-23421.02</f>
        <v>-23421.02</v>
      </c>
      <c r="I29" s="5"/>
      <c r="J29" s="1">
        <f>-33383.98</f>
        <v>-33383.98</v>
      </c>
      <c r="L29" s="5"/>
      <c r="O29" s="1"/>
    </row>
    <row r="30" spans="1:12" ht="12.75">
      <c r="A30" t="s">
        <v>27</v>
      </c>
      <c r="G30" s="5"/>
      <c r="H30" s="5">
        <v>34429.72</v>
      </c>
      <c r="I30" s="5"/>
      <c r="J30" s="1">
        <v>41442.85</v>
      </c>
      <c r="L30" s="5"/>
    </row>
    <row r="31" spans="7:12" ht="12.75">
      <c r="G31" s="5"/>
      <c r="H31" s="5"/>
      <c r="I31" s="5"/>
      <c r="J31" s="1"/>
      <c r="L31" s="5"/>
    </row>
    <row r="32" spans="7:12" ht="12.75">
      <c r="G32" s="5"/>
      <c r="H32" s="5"/>
      <c r="I32" s="5"/>
      <c r="J32" s="1"/>
      <c r="L32" s="5"/>
    </row>
    <row r="33" spans="1:12" ht="12.75">
      <c r="A33" s="2" t="s">
        <v>17</v>
      </c>
      <c r="B33" s="2"/>
      <c r="C33" s="2"/>
      <c r="D33" s="2"/>
      <c r="E33" s="2"/>
      <c r="F33" s="2"/>
      <c r="G33" s="7"/>
      <c r="H33" s="11">
        <f>H13+H24</f>
        <v>250356.29999999993</v>
      </c>
      <c r="I33" s="7"/>
      <c r="J33" s="11">
        <f>J13+J24</f>
        <v>-5493.10999999987</v>
      </c>
      <c r="K33" s="10"/>
      <c r="L33" s="7"/>
    </row>
    <row r="34" spans="7:12" ht="12.75">
      <c r="G34" s="5"/>
      <c r="H34" s="5"/>
      <c r="I34" s="5"/>
      <c r="J34" s="1"/>
      <c r="L34" s="1"/>
    </row>
    <row r="35" spans="7:12" ht="12.75">
      <c r="G35" s="5"/>
      <c r="H35" s="5"/>
      <c r="I35" s="5"/>
      <c r="J35" s="1"/>
      <c r="L35" s="1"/>
    </row>
    <row r="36" spans="7:12" ht="12.75">
      <c r="G36" s="5"/>
      <c r="H36" s="5"/>
      <c r="I36" s="5"/>
      <c r="J36" s="1"/>
      <c r="L36" s="1"/>
    </row>
    <row r="37" spans="7:12" ht="12.75">
      <c r="G37" s="5"/>
      <c r="H37" s="5"/>
      <c r="I37" s="5"/>
      <c r="J37" s="1"/>
      <c r="L37" s="1"/>
    </row>
    <row r="38" spans="1:12" ht="13.5" thickBot="1">
      <c r="A38" s="2" t="s">
        <v>127</v>
      </c>
      <c r="B38" s="2"/>
      <c r="C38" s="2"/>
      <c r="D38" s="2"/>
      <c r="E38" s="2"/>
      <c r="F38" s="2"/>
      <c r="G38" s="7"/>
      <c r="H38" s="12">
        <f>H33+H35+H36+H37</f>
        <v>250356.29999999993</v>
      </c>
      <c r="I38" s="7"/>
      <c r="J38" s="12">
        <f>J33+J35+J36+J37</f>
        <v>-5493.10999999987</v>
      </c>
      <c r="K38" s="10"/>
      <c r="L38" s="7"/>
    </row>
    <row r="39" ht="13.5" thickTop="1"/>
    <row r="41" ht="12.75">
      <c r="D41" t="s">
        <v>151</v>
      </c>
    </row>
    <row r="45" spans="1:1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7" ht="12.75">
      <c r="A46" t="s">
        <v>124</v>
      </c>
      <c r="F46" s="6"/>
      <c r="G46" t="s">
        <v>145</v>
      </c>
    </row>
    <row r="47" spans="1:10" ht="12.75">
      <c r="A47" t="s">
        <v>104</v>
      </c>
      <c r="J47" t="s">
        <v>140</v>
      </c>
    </row>
    <row r="49" ht="12.75" hidden="1"/>
    <row r="51" spans="3:10" ht="12.75">
      <c r="C51" s="3"/>
      <c r="D51" s="6"/>
      <c r="E51" s="6"/>
      <c r="F51" s="6"/>
      <c r="G51" s="6"/>
      <c r="H51" s="6"/>
      <c r="I51" s="6"/>
      <c r="J51" s="6"/>
    </row>
    <row r="52" ht="12.75">
      <c r="D52" t="s">
        <v>6</v>
      </c>
    </row>
    <row r="53" ht="12.75">
      <c r="D53" t="s">
        <v>7</v>
      </c>
    </row>
    <row r="54" ht="12.75">
      <c r="D54" t="s">
        <v>8</v>
      </c>
    </row>
  </sheetData>
  <sheetProtection/>
  <printOptions/>
  <pageMargins left="0.7874015748031497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STORER</dc:creator>
  <cp:keywords/>
  <dc:description/>
  <cp:lastModifiedBy>Financeiro</cp:lastModifiedBy>
  <cp:lastPrinted>2017-03-09T19:16:47Z</cp:lastPrinted>
  <dcterms:created xsi:type="dcterms:W3CDTF">1999-02-04T01:52:30Z</dcterms:created>
  <dcterms:modified xsi:type="dcterms:W3CDTF">2017-03-09T19:16:49Z</dcterms:modified>
  <cp:category/>
  <cp:version/>
  <cp:contentType/>
  <cp:contentStatus/>
</cp:coreProperties>
</file>