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<sst xmlns="http://schemas.openxmlformats.org/spreadsheetml/2006/main" count="204" uniqueCount="154">
  <si>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</si>
  <si>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</si>
  <si>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</si>
  <si>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</si>
  <si>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</si>
  <si>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</si>
  <si>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</si>
  <si>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</si>
  <si>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</si>
  <si>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</si>
  <si>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</si>
  <si>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</si>
  <si>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</si>
  <si>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</si>
  <si>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</si>
  <si>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</si>
  <si>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</si>
  <si>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</si>
  <si>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</si>
  <si>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</si>
  <si>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</si>
  <si>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</si>
  <si>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</si>
  <si>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</si>
  <si>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</si>
  <si>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</si>
  <si>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</si>
  <si>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</si>
  <si>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</si>
  <si>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</si>
  <si>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</si>
  <si>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</si>
  <si>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</si>
  <si>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</si>
  <si>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</si>
  <si>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</si>
  <si>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</si>
  <si>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</si>
  <si>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</si>
  <si>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</si>
  <si>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</si>
  <si>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</si>
  <si>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</si>
  <si>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</si>
  <si>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</si>
  <si>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</si>
  <si>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</si>
  <si>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</si>
  <si>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</si>
  <si>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</si>
  <si>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</si>
  <si>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</si>
  <si>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</si>
  <si>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</si>
  <si>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</si>
  <si>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</si>
  <si>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</si>
  <si>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</si>
  <si>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</si>
  <si>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</si>
  <si>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</si>
  <si>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</si>
  <si>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</si>
  <si>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</si>
  <si>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</si>
  <si>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</si>
  <si>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</si>
  <si>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</si>
  <si>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</si>
  <si>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</si>
  <si>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</si>
  <si>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</si>
  <si>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</si>
  <si>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</si>
  <si>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</si>
  <si>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</si>
  <si>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</si>
  <si>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</si>
  <si>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</si>
  <si>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</si>
  <si>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</si>
  <si>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</si>
  <si>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</si>
  <si>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</si>
  <si>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</si>
  <si>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</si>
  <si>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</si>
  <si>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</si>
  <si>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</si>
  <si>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</si>
  <si>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</si>
  <si>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</si>
  <si>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</si>
  <si>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</si>
  <si>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</si>
  <si>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</si>
  <si>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</si>
  <si>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</si>
  <si>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</si>
  <si>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</si>
  <si>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</si>
  <si>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</si>
  <si>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</si>
  <si>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</si>
  <si>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</si>
  <si>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</si>
  <si>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</si>
  <si>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</si>
  <si>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</si>
  <si>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</si>
  <si>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</si>
  <si>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</si>
  <si>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</si>
  <si>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</si>
  <si>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</si>
  <si>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</si>
  <si>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</si>
  <si>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</si>
  <si>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</si>
  <si>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</si>
  <si>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</si>
  <si>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</si>
  <si>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</si>
  <si>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</si>
  <si>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</si>
  <si>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</si>
  <si>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</si>
  <si>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</si>
  <si>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</si>
  <si>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</si>
  <si>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</si>
  <si>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</si>
  <si>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</si>
  <si>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</si>
  <si>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</si>
  <si>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</si>
  <si>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</si>
  <si>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</si>
  <si>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</si>
  <si>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</si>
  <si>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</si>
  <si>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>Saldo em 31 de Dezembro de 2014</t>
  </si>
  <si>
    <t>31/12/2014</t>
  </si>
  <si>
    <t>Ajustes de Exercícios Anteriores</t>
  </si>
  <si>
    <t xml:space="preserve">   Receitas de Eventos</t>
  </si>
  <si>
    <t xml:space="preserve">      Obras em Andamento</t>
  </si>
  <si>
    <t>Superávit (Déficit) do Exercício</t>
  </si>
  <si>
    <t xml:space="preserve">        NO PERÍODO DE 31 DE MARÇO DE 2015 E 31 DE DEZEMBRO DE 2014 E 2014.</t>
  </si>
  <si>
    <t>Saldo em 31 de Março de 2015</t>
  </si>
  <si>
    <t xml:space="preserve">                                      Belém, 31 de Março de 2015</t>
  </si>
  <si>
    <t>Belém, 31 de Março de 2015.</t>
  </si>
  <si>
    <t xml:space="preserve">                            Belém, 31 de Março de 2015</t>
  </si>
  <si>
    <t>31/03/2015</t>
  </si>
  <si>
    <t>Belém, 31 de Março de 2015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</si>
</sst>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6">
      <selection activeCell="G12" sqref="G12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100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42094</v>
      </c>
      <c r="H11" s="4"/>
      <c r="I11" s="8">
        <v>42004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233701.95000000004</v>
      </c>
      <c r="H14" s="1"/>
      <c r="I14" s="11">
        <f>I16+I20+I35+I34</f>
        <v>358555.81000000006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81101.15</v>
      </c>
      <c r="H16" s="1"/>
      <c r="I16" s="11">
        <f>I17+I18</f>
        <v>192825.78</v>
      </c>
      <c r="K16" s="1"/>
    </row>
    <row r="17" spans="1:9" ht="12.75">
      <c r="A17" t="s">
        <v>77</v>
      </c>
      <c r="E17" s="1"/>
      <c r="F17" s="1"/>
      <c r="G17" s="5">
        <f>81101.15-G18</f>
        <v>66481.62999999999</v>
      </c>
      <c r="H17" s="6"/>
      <c r="I17" s="5">
        <f>192825.78-I18</f>
        <v>88874.01</v>
      </c>
    </row>
    <row r="18" spans="1:9" ht="12.75">
      <c r="A18" t="s">
        <v>78</v>
      </c>
      <c r="F18" s="1"/>
      <c r="G18" s="5">
        <v>14619.52</v>
      </c>
      <c r="H18" s="5"/>
      <c r="I18" s="5">
        <v>103951.77</v>
      </c>
    </row>
    <row r="19" spans="6:9" ht="12.75">
      <c r="F19" s="1"/>
      <c r="G19" s="5"/>
      <c r="H19" s="5"/>
      <c r="I19" s="5"/>
    </row>
    <row r="20" spans="1:12" ht="12.75">
      <c r="A20" s="2" t="s">
        <v>13</v>
      </c>
      <c r="B20" s="2"/>
      <c r="C20" s="2"/>
      <c r="D20" s="2"/>
      <c r="F20" s="1"/>
      <c r="G20" s="11">
        <f>G22+G25+G24+G31+G33+G23+G32</f>
        <v>150829.60000000003</v>
      </c>
      <c r="H20" s="1"/>
      <c r="I20" s="11">
        <f>I22+I25+I24+I31+I33+I23+I32</f>
        <v>164083.63000000006</v>
      </c>
      <c r="K20" s="1"/>
      <c r="L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293063.95</v>
      </c>
      <c r="H22" s="5"/>
      <c r="I22" s="5">
        <v>273948.34</v>
      </c>
      <c r="M22" s="1"/>
    </row>
    <row r="23" spans="1:11" ht="12.75">
      <c r="A23" s="9" t="s">
        <v>119</v>
      </c>
      <c r="B23" s="2"/>
      <c r="C23" s="2"/>
      <c r="D23" s="2"/>
      <c r="F23" s="1"/>
      <c r="G23" s="5">
        <f>-240863.66</f>
        <v>-240863.66</v>
      </c>
      <c r="H23" s="5"/>
      <c r="I23" s="5">
        <f>-313193.17</f>
        <v>-313193.17</v>
      </c>
      <c r="K23" s="1"/>
    </row>
    <row r="24" spans="1:11" ht="12.75">
      <c r="A24" s="9" t="s">
        <v>97</v>
      </c>
      <c r="B24" s="2"/>
      <c r="C24" s="2"/>
      <c r="D24" s="2"/>
      <c r="F24" s="1"/>
      <c r="G24" s="5">
        <v>0</v>
      </c>
      <c r="H24" s="5"/>
      <c r="I24" s="5">
        <f>85232.08+4159</f>
        <v>89391.08</v>
      </c>
      <c r="K24" s="1"/>
    </row>
    <row r="25" spans="1:12" ht="12.75">
      <c r="A25" s="9" t="s">
        <v>79</v>
      </c>
      <c r="G25" s="5">
        <v>0</v>
      </c>
      <c r="H25" s="6"/>
      <c r="I25" s="5">
        <v>7175.9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467.83</v>
      </c>
      <c r="H31" s="6"/>
      <c r="I31" s="5">
        <f>600+8000</f>
        <v>8600</v>
      </c>
      <c r="K31" s="1"/>
    </row>
    <row r="32" spans="1:11" ht="12.75">
      <c r="A32" t="s">
        <v>129</v>
      </c>
      <c r="G32" s="5">
        <v>98161.48</v>
      </c>
      <c r="H32" s="6"/>
      <c r="I32" s="5">
        <v>98161.48</v>
      </c>
      <c r="K32" s="1"/>
    </row>
    <row r="33" spans="7:9" ht="12.75">
      <c r="G33" s="5"/>
      <c r="H33" s="6"/>
      <c r="I33" s="5"/>
    </row>
    <row r="34" spans="1:9" ht="12.75">
      <c r="A34" s="2" t="s">
        <v>132</v>
      </c>
      <c r="B34" s="2"/>
      <c r="C34" s="2"/>
      <c r="G34" s="11">
        <v>1771.2</v>
      </c>
      <c r="H34" s="6"/>
      <c r="I34" s="11">
        <v>1646.4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2" ht="12.75">
      <c r="A41" s="2" t="s">
        <v>40</v>
      </c>
      <c r="B41" s="2"/>
      <c r="C41" s="2"/>
      <c r="G41" s="11">
        <f>G43</f>
        <v>586509.86</v>
      </c>
      <c r="H41" s="1"/>
      <c r="I41" s="11">
        <f>I43</f>
        <v>508791.38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G44+G46+G49+G47+G48+G52+G45+G53</f>
        <v>586509.86</v>
      </c>
      <c r="H43" s="1"/>
      <c r="I43" s="11">
        <f>I44+I46+I49+I47+I48+I52+I45</f>
        <v>508791.38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518885.88</v>
      </c>
      <c r="H45" s="6"/>
      <c r="I45" s="5">
        <v>469685.88</v>
      </c>
    </row>
    <row r="46" spans="1:9" ht="12.75">
      <c r="A46" t="s">
        <v>80</v>
      </c>
      <c r="G46" s="5">
        <v>71275.62</v>
      </c>
      <c r="H46" s="6"/>
      <c r="I46" s="5">
        <v>63836.88</v>
      </c>
    </row>
    <row r="47" spans="1:12" ht="12.75">
      <c r="A47" t="s">
        <v>81</v>
      </c>
      <c r="G47" s="5">
        <f>146945.99+603.68</f>
        <v>147549.66999999998</v>
      </c>
      <c r="H47" s="6"/>
      <c r="I47" s="5">
        <v>145134.95</v>
      </c>
      <c r="L47" s="1"/>
    </row>
    <row r="48" spans="1:9" ht="12.75">
      <c r="A48" t="s">
        <v>116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11471.76</v>
      </c>
      <c r="H49" s="6"/>
      <c r="I49" s="5">
        <v>11471.76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-226338.09</f>
        <v>-226338.09</v>
      </c>
      <c r="H52" s="5"/>
      <c r="I52" s="5">
        <f>-226338.09</f>
        <v>-226338.09</v>
      </c>
      <c r="K52" s="1"/>
      <c r="L52" s="1"/>
    </row>
    <row r="53" spans="1:12" ht="12.75">
      <c r="A53" t="s">
        <v>145</v>
      </c>
      <c r="G53" s="5">
        <v>18665.02</v>
      </c>
      <c r="H53" s="5"/>
      <c r="I53" s="5">
        <v>0</v>
      </c>
      <c r="K53" s="1"/>
      <c r="L53" s="1"/>
    </row>
    <row r="54" spans="1:9" ht="12.75">
      <c r="A54" t="s">
        <v>3</v>
      </c>
      <c r="G54" s="5"/>
      <c r="H54" s="6"/>
      <c r="I54" s="5"/>
    </row>
    <row r="55" spans="1:9" ht="13.5" thickBot="1">
      <c r="A55" s="2" t="s">
        <v>5</v>
      </c>
      <c r="B55" s="2"/>
      <c r="G55" s="12">
        <f>G14+G41</f>
        <v>820211.81</v>
      </c>
      <c r="H55" s="1"/>
      <c r="I55" s="12">
        <f>I14+I41</f>
        <v>867347.1900000001</v>
      </c>
    </row>
    <row r="56" ht="13.5" thickTop="1"/>
    <row r="57" ht="12.75">
      <c r="D57" t="s">
        <v>150</v>
      </c>
    </row>
    <row r="59" ht="12.75">
      <c r="G59" s="1"/>
    </row>
    <row r="62" spans="1:10" ht="12.75">
      <c r="A62" s="6"/>
      <c r="B62" s="6"/>
      <c r="C62" s="6"/>
      <c r="D62" s="6"/>
      <c r="F62" s="6"/>
      <c r="G62" s="6"/>
      <c r="H62" s="6"/>
      <c r="I62" s="6"/>
      <c r="J62" s="6"/>
    </row>
    <row r="63" spans="1:6" ht="12.75">
      <c r="A63" t="s">
        <v>134</v>
      </c>
      <c r="F63" t="s">
        <v>135</v>
      </c>
    </row>
    <row r="64" spans="2:7" ht="12.75">
      <c r="B64" t="s">
        <v>104</v>
      </c>
      <c r="G64" t="s">
        <v>126</v>
      </c>
    </row>
    <row r="67" ht="12.75" hidden="1"/>
    <row r="68" spans="3:7" ht="12.75">
      <c r="C68" s="6"/>
      <c r="D68" s="6"/>
      <c r="E68" s="6"/>
      <c r="F68" s="6"/>
      <c r="G68" s="6"/>
    </row>
    <row r="69" ht="12.75">
      <c r="D69" t="s">
        <v>6</v>
      </c>
    </row>
    <row r="70" ht="12.75">
      <c r="D70" t="s">
        <v>7</v>
      </c>
    </row>
    <row r="71" ht="12.75">
      <c r="D71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4">
      <selection activeCell="D42" sqref="D42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100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42094</v>
      </c>
      <c r="H13" s="4"/>
      <c r="I13" s="8">
        <v>42004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538638.74</v>
      </c>
      <c r="H18" s="1"/>
      <c r="I18" s="11">
        <f>I21+I24+I25+I26+I23+I27+I29+I30+I28</f>
        <v>670151.81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83</v>
      </c>
      <c r="G21" s="1">
        <f>130031+59990.84</f>
        <v>190021.84</v>
      </c>
      <c r="H21" s="1"/>
      <c r="I21" s="1">
        <f>141129.46+59463.76</f>
        <v>200593.22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22465.32</v>
      </c>
      <c r="H24" s="1"/>
      <c r="I24" s="1">
        <v>61849.09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315964.29</v>
      </c>
      <c r="H28" s="1"/>
      <c r="I28" s="1">
        <v>372542.54</v>
      </c>
    </row>
    <row r="29" spans="1:9" ht="12.75">
      <c r="A29" t="s">
        <v>30</v>
      </c>
      <c r="G29" s="1">
        <v>2495.23</v>
      </c>
      <c r="H29" s="1"/>
      <c r="I29" s="1">
        <v>2222.13</v>
      </c>
    </row>
    <row r="30" spans="1:12" ht="12.75">
      <c r="A30" t="s">
        <v>84</v>
      </c>
      <c r="G30" s="1">
        <v>7692.06</v>
      </c>
      <c r="H30" s="1"/>
      <c r="I30" s="1">
        <v>32944.83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G35+G36</f>
        <v>281573.06999999995</v>
      </c>
      <c r="H33" s="1"/>
      <c r="I33" s="11">
        <f>I35+I36</f>
        <v>197195.38000000027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197195.38</v>
      </c>
      <c r="H35" s="1"/>
      <c r="I35" s="1">
        <v>187121.08</v>
      </c>
      <c r="L35" s="1"/>
    </row>
    <row r="36" spans="1:9" ht="12.75">
      <c r="A36" t="s">
        <v>138</v>
      </c>
      <c r="G36" s="1">
        <f>resultado!H40</f>
        <v>84377.68999999994</v>
      </c>
      <c r="H36" s="1"/>
      <c r="I36" s="1">
        <f>resultado!J40</f>
        <v>10074.30000000028</v>
      </c>
    </row>
    <row r="38" spans="1:12" ht="13.5" thickBot="1">
      <c r="A38" s="2" t="s">
        <v>21</v>
      </c>
      <c r="G38" s="12">
        <f>G18+G33+G31</f>
        <v>820211.8099999999</v>
      </c>
      <c r="H38" s="1"/>
      <c r="I38" s="12">
        <f>I18+I33+I31</f>
        <v>867347.1900000003</v>
      </c>
      <c r="L38" s="1"/>
    </row>
    <row r="39" ht="13.5" thickTop="1">
      <c r="L39" s="1"/>
    </row>
    <row r="40" spans="7:9" ht="12.75">
      <c r="G40" s="1"/>
      <c r="I40" s="1"/>
    </row>
    <row r="41" spans="4:11" ht="12.75">
      <c r="D41" t="s">
        <v>150</v>
      </c>
      <c r="G41" s="1"/>
      <c r="I41" s="1"/>
      <c r="K41" s="1"/>
    </row>
    <row r="45" spans="1:9" ht="12.75">
      <c r="A45" s="6"/>
      <c r="B45" s="6"/>
      <c r="C45" s="6"/>
      <c r="D45" s="6"/>
      <c r="F45" s="6"/>
      <c r="G45" s="6"/>
      <c r="H45" s="6"/>
      <c r="I45" s="6"/>
    </row>
    <row r="46" spans="1:6" ht="12.75">
      <c r="A46" t="s">
        <v>134</v>
      </c>
      <c r="F46" t="s">
        <v>135</v>
      </c>
    </row>
    <row r="47" spans="2:7" ht="12.75">
      <c r="B47" t="s">
        <v>105</v>
      </c>
      <c r="G47" t="s">
        <v>126</v>
      </c>
    </row>
    <row r="50" spans="4:7" ht="12.75">
      <c r="D50" s="6"/>
      <c r="E50" s="6"/>
      <c r="F50" s="6"/>
      <c r="G50" s="6"/>
    </row>
    <row r="51" spans="3:7" ht="12.75">
      <c r="C51" s="6"/>
      <c r="D51" t="s">
        <v>6</v>
      </c>
      <c r="E51" s="6"/>
      <c r="F51" s="6"/>
      <c r="G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H52" sqref="H52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100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42094</v>
      </c>
      <c r="I13" s="4"/>
      <c r="J13" s="8">
        <v>42004</v>
      </c>
    </row>
    <row r="14" ht="13.5" thickTop="1"/>
    <row r="15" spans="1:10" ht="12.75">
      <c r="A15" s="2" t="s">
        <v>57</v>
      </c>
      <c r="H15" s="11">
        <f>H17+H18+H20+H22+H23+H24+H25</f>
        <v>605743.2799999999</v>
      </c>
      <c r="I15" s="7"/>
      <c r="J15" s="11">
        <f>J17+J18+J20+J22+J23+J24+J25</f>
        <v>2318396.49</v>
      </c>
    </row>
    <row r="16" ht="12.75">
      <c r="I16" s="6"/>
    </row>
    <row r="17" spans="1:10" ht="12.75">
      <c r="A17" t="s">
        <v>85</v>
      </c>
      <c r="G17" s="5"/>
      <c r="H17" s="1">
        <f>resultado!H15</f>
        <v>449697.2</v>
      </c>
      <c r="I17" s="5"/>
      <c r="J17" s="1">
        <f>resultado!J15</f>
        <v>1803984.92</v>
      </c>
    </row>
    <row r="18" spans="1:10" ht="12.75">
      <c r="A18" t="s">
        <v>86</v>
      </c>
      <c r="G18" s="5"/>
      <c r="H18" s="1">
        <f>resultado!H16</f>
        <v>13690</v>
      </c>
      <c r="I18" s="5"/>
      <c r="J18" s="1">
        <f>resultado!J16</f>
        <v>239890.89</v>
      </c>
    </row>
    <row r="19" spans="7:10" ht="12.75" hidden="1">
      <c r="G19" s="5"/>
      <c r="H19" s="1">
        <f>resultado!H17</f>
        <v>0</v>
      </c>
      <c r="I19" s="5"/>
      <c r="J19" s="1">
        <f>resultado!J17</f>
        <v>0</v>
      </c>
    </row>
    <row r="20" spans="1:10" ht="12.75">
      <c r="A20" t="s">
        <v>87</v>
      </c>
      <c r="G20" s="5"/>
      <c r="H20" s="1">
        <f>resultado!H18</f>
        <v>0</v>
      </c>
      <c r="I20" s="5"/>
      <c r="J20" s="1">
        <f>resultado!J18</f>
        <v>8750</v>
      </c>
    </row>
    <row r="21" spans="7:10" ht="12.75" hidden="1">
      <c r="G21" s="5"/>
      <c r="H21" s="1">
        <f>resultado!H19</f>
        <v>0</v>
      </c>
      <c r="I21" s="5"/>
      <c r="J21" s="1">
        <f>resultado!J19</f>
        <v>0</v>
      </c>
    </row>
    <row r="22" spans="1:10" ht="12.75">
      <c r="A22" t="s">
        <v>115</v>
      </c>
      <c r="G22" s="5"/>
      <c r="H22" s="1">
        <f>resultado!H20</f>
        <v>0</v>
      </c>
      <c r="I22" s="5"/>
      <c r="J22" s="1">
        <f>resultado!J20</f>
        <v>4530</v>
      </c>
    </row>
    <row r="23" spans="1:10" ht="12.75">
      <c r="A23" t="s">
        <v>88</v>
      </c>
      <c r="G23" s="5"/>
      <c r="H23" s="1">
        <f>resultado!H21</f>
        <v>3600</v>
      </c>
      <c r="I23" s="5"/>
      <c r="J23" s="1">
        <f>resultado!J21</f>
        <v>31833.5</v>
      </c>
    </row>
    <row r="24" spans="1:10" ht="12.75">
      <c r="A24" t="s">
        <v>18</v>
      </c>
      <c r="G24" s="5"/>
      <c r="H24" s="1">
        <f>resultado!H23+resultado!H37</f>
        <v>136476.76</v>
      </c>
      <c r="I24" s="5"/>
      <c r="J24" s="1">
        <f>resultado!J23+resultado!J37</f>
        <v>216918.87</v>
      </c>
    </row>
    <row r="25" spans="1:10" ht="12.75">
      <c r="A25" t="s">
        <v>114</v>
      </c>
      <c r="H25" s="1">
        <f>resultado!H22</f>
        <v>2279.32</v>
      </c>
      <c r="I25" s="6"/>
      <c r="J25" s="1">
        <f>resultado!J22</f>
        <v>12488.31</v>
      </c>
    </row>
    <row r="26" spans="8:10" ht="12.75">
      <c r="H26" s="1"/>
      <c r="I26" s="6"/>
      <c r="J26" s="1"/>
    </row>
    <row r="27" spans="1:10" ht="12.75">
      <c r="A27" s="2" t="s">
        <v>58</v>
      </c>
      <c r="H27" s="11">
        <f>H29+H31</f>
        <v>374684.97</v>
      </c>
      <c r="I27" s="7"/>
      <c r="J27" s="11">
        <f>J29+J31</f>
        <v>1345348.6500000001</v>
      </c>
    </row>
    <row r="28" spans="1:9" ht="12.75">
      <c r="A28" s="2"/>
      <c r="I28" s="6"/>
    </row>
    <row r="29" spans="1:10" ht="12.75">
      <c r="A29" t="s">
        <v>59</v>
      </c>
      <c r="H29" s="1">
        <v>12309.68</v>
      </c>
      <c r="I29" s="6"/>
      <c r="J29" s="1">
        <v>238771.23</v>
      </c>
    </row>
    <row r="30" spans="8:10" ht="12.75" hidden="1">
      <c r="H30" s="1"/>
      <c r="I30" s="6"/>
      <c r="J30" s="1"/>
    </row>
    <row r="31" spans="1:10" ht="12.75">
      <c r="A31" t="s">
        <v>60</v>
      </c>
      <c r="H31" s="1">
        <f>559891.47-H29-H44-H53-H60</f>
        <v>362375.29</v>
      </c>
      <c r="I31" s="6"/>
      <c r="J31" s="1">
        <f>2483686.54-J29-J44-J53-J60</f>
        <v>1106577.4200000002</v>
      </c>
    </row>
    <row r="32" spans="1:9" ht="12.75">
      <c r="A32" t="s">
        <v>61</v>
      </c>
      <c r="I32" s="6"/>
    </row>
    <row r="33" spans="9:14" ht="12.75">
      <c r="I33" s="6"/>
      <c r="N33" s="1"/>
    </row>
    <row r="34" spans="1:10" ht="12.75">
      <c r="A34" s="2" t="s">
        <v>62</v>
      </c>
      <c r="H34" s="11">
        <f>H15-H27</f>
        <v>231058.30999999994</v>
      </c>
      <c r="I34" s="7"/>
      <c r="J34" s="11">
        <f>J15-J27</f>
        <v>973047.8400000001</v>
      </c>
    </row>
    <row r="35" ht="12.75">
      <c r="I35" s="6"/>
    </row>
    <row r="36" spans="1:12" ht="12.75">
      <c r="A36" s="2" t="s">
        <v>63</v>
      </c>
      <c r="H36" s="11">
        <f>H38</f>
        <v>38525.88</v>
      </c>
      <c r="I36" s="7"/>
      <c r="J36" s="11">
        <f>J38</f>
        <v>175364.35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resultado!H32</f>
        <v>38525.88</v>
      </c>
      <c r="I38" s="6"/>
      <c r="J38" s="1">
        <f>resultado!J32</f>
        <v>175364.35</v>
      </c>
    </row>
    <row r="39" ht="12.75">
      <c r="I39" s="6"/>
    </row>
    <row r="40" spans="1:11" ht="13.5" thickBot="1">
      <c r="A40" s="2" t="s">
        <v>65</v>
      </c>
      <c r="H40" s="12">
        <f>H34+H36</f>
        <v>269584.18999999994</v>
      </c>
      <c r="I40" s="7"/>
      <c r="J40" s="12">
        <f>J34+J36</f>
        <v>1148412.1900000002</v>
      </c>
      <c r="K40" s="7"/>
    </row>
    <row r="41" ht="13.5" thickTop="1">
      <c r="I41" s="6"/>
    </row>
    <row r="42" spans="1:13" ht="13.5" thickBot="1">
      <c r="A42" s="2" t="s">
        <v>66</v>
      </c>
      <c r="H42" s="12">
        <f>H44+H53+H60+H64</f>
        <v>269584.18999999994</v>
      </c>
      <c r="I42" s="7"/>
      <c r="J42" s="12">
        <f>J44+J53+J60+J64</f>
        <v>1148412.1900000002</v>
      </c>
      <c r="K42" s="1"/>
      <c r="M42" s="1"/>
    </row>
    <row r="43" ht="13.5" thickTop="1">
      <c r="I43" s="6"/>
    </row>
    <row r="44" spans="1:11" ht="12.75">
      <c r="A44" t="s">
        <v>67</v>
      </c>
      <c r="H44" s="11">
        <f>H45+H50+H51</f>
        <v>181945.74</v>
      </c>
      <c r="I44" s="7"/>
      <c r="J44" s="11">
        <f>J45+J50+J51</f>
        <v>1126959.9</v>
      </c>
      <c r="K44" s="1"/>
    </row>
    <row r="45" spans="1:10" ht="12.75">
      <c r="A45" t="s">
        <v>68</v>
      </c>
      <c r="H45" s="1">
        <v>101290.5</v>
      </c>
      <c r="I45" s="6"/>
      <c r="J45" s="1">
        <f>458944.43+138.56</f>
        <v>459082.99</v>
      </c>
    </row>
    <row r="46" spans="8:10" ht="12.75" hidden="1">
      <c r="H46" s="1"/>
      <c r="I46" s="6"/>
      <c r="J46" s="1"/>
    </row>
    <row r="47" spans="8:10" ht="12.75" hidden="1">
      <c r="H47" s="1"/>
      <c r="I47" s="6"/>
      <c r="J47" s="1"/>
    </row>
    <row r="48" spans="8:10" ht="12.75" hidden="1">
      <c r="H48" s="1"/>
      <c r="I48" s="6"/>
      <c r="J48" s="1"/>
    </row>
    <row r="49" spans="8:10" ht="12.75" hidden="1">
      <c r="H49" s="1"/>
      <c r="I49" s="6"/>
      <c r="J49" s="1"/>
    </row>
    <row r="50" spans="1:10" ht="12.75">
      <c r="A50" t="s">
        <v>94</v>
      </c>
      <c r="H50" s="1">
        <v>62503.52</v>
      </c>
      <c r="I50" s="6"/>
      <c r="J50" s="1">
        <v>526497.59</v>
      </c>
    </row>
    <row r="51" spans="1:10" ht="12.75">
      <c r="A51" t="s">
        <v>95</v>
      </c>
      <c r="H51" s="1">
        <v>18151.72</v>
      </c>
      <c r="I51" s="6"/>
      <c r="J51" s="1">
        <f>129743.32+11636</f>
        <v>141379.32</v>
      </c>
    </row>
    <row r="52" spans="1:9" ht="12.75">
      <c r="A52" t="s">
        <v>93</v>
      </c>
      <c r="I52" s="6"/>
    </row>
    <row r="53" spans="1:10" ht="12.75">
      <c r="A53" t="s">
        <v>69</v>
      </c>
      <c r="H53" s="11">
        <f>H54+H56+H57+H55</f>
        <v>3042.2200000000003</v>
      </c>
      <c r="I53" s="7"/>
      <c r="J53" s="11">
        <f>J54+J56+J57+J55</f>
        <v>4327.55</v>
      </c>
    </row>
    <row r="54" ht="12.75" hidden="1">
      <c r="I54" s="6"/>
    </row>
    <row r="55" spans="1:10" ht="12.75">
      <c r="A55" t="s">
        <v>118</v>
      </c>
      <c r="H55" s="1">
        <v>840</v>
      </c>
      <c r="I55" s="6"/>
      <c r="J55" s="1">
        <v>806.85</v>
      </c>
    </row>
    <row r="56" spans="1:10" ht="12.75">
      <c r="A56" t="s">
        <v>70</v>
      </c>
      <c r="H56" s="1">
        <v>0</v>
      </c>
      <c r="I56" s="6"/>
      <c r="J56" s="1">
        <v>1676.25</v>
      </c>
    </row>
    <row r="57" spans="1:10" ht="12.75">
      <c r="A57" t="s">
        <v>117</v>
      </c>
      <c r="H57" s="1">
        <f>754.19+128.03+1320</f>
        <v>2202.2200000000003</v>
      </c>
      <c r="I57" s="6"/>
      <c r="J57" s="1">
        <v>1844.45</v>
      </c>
    </row>
    <row r="58" ht="12.75" hidden="1">
      <c r="I58" s="6"/>
    </row>
    <row r="59" ht="12.75">
      <c r="I59" s="6"/>
    </row>
    <row r="60" spans="1:10" ht="12.75">
      <c r="A60" t="s">
        <v>71</v>
      </c>
      <c r="H60" s="11">
        <f>H61+H62</f>
        <v>218.54</v>
      </c>
      <c r="I60" s="7"/>
      <c r="J60" s="11">
        <f>J61+J62</f>
        <v>7050.44</v>
      </c>
    </row>
    <row r="61" spans="1:10" ht="12.75">
      <c r="A61" t="s">
        <v>72</v>
      </c>
      <c r="H61" s="1">
        <v>218.54</v>
      </c>
      <c r="I61" s="6"/>
      <c r="J61" s="1">
        <v>7050.44</v>
      </c>
    </row>
    <row r="62" ht="12.75">
      <c r="I62" s="6"/>
    </row>
    <row r="63" ht="12.75" hidden="1">
      <c r="I63" s="6"/>
    </row>
    <row r="64" spans="1:10" ht="12.75">
      <c r="A64" t="s">
        <v>131</v>
      </c>
      <c r="H64" s="11">
        <f>resultado!H40</f>
        <v>84377.68999999994</v>
      </c>
      <c r="I64" s="7"/>
      <c r="J64" s="11">
        <f>resultado!J40</f>
        <v>10074.30000000028</v>
      </c>
    </row>
    <row r="66" spans="4:8" ht="12.75">
      <c r="D66" t="s">
        <v>153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134</v>
      </c>
      <c r="F70" t="s">
        <v>135</v>
      </c>
    </row>
    <row r="71" spans="2:7" ht="12.75">
      <c r="B71" t="s">
        <v>106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  <col min="9" max="9" width="10.7109375" style="0" bestFit="1" customWidth="1"/>
    <col min="10" max="10" width="9.710937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101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152</v>
      </c>
      <c r="E11" s="6"/>
      <c r="F11" s="18" t="s">
        <v>142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-34006.15000000001</v>
      </c>
      <c r="E13" s="7"/>
      <c r="F13" s="11">
        <f>F15+F26</f>
        <v>184050.9900000003</v>
      </c>
    </row>
    <row r="14" spans="1:5" ht="12.75">
      <c r="A14" s="2"/>
      <c r="B14" s="6"/>
      <c r="C14" s="2"/>
      <c r="E14" s="6"/>
    </row>
    <row r="15" spans="1:6" ht="12.75">
      <c r="A15" s="2" t="s">
        <v>96</v>
      </c>
      <c r="B15" s="7"/>
      <c r="C15" s="2"/>
      <c r="D15" s="11">
        <f>D16+D19</f>
        <v>96855.25999999995</v>
      </c>
      <c r="E15" s="7"/>
      <c r="F15" s="11">
        <f>F16+F19</f>
        <v>116645.11000000028</v>
      </c>
    </row>
    <row r="16" spans="1:6" ht="12.75">
      <c r="A16" s="9" t="s">
        <v>130</v>
      </c>
      <c r="B16" s="19"/>
      <c r="C16" s="13"/>
      <c r="D16" s="19">
        <f>resultado!H40</f>
        <v>84377.68999999994</v>
      </c>
      <c r="E16" s="6"/>
      <c r="F16" s="19">
        <f>resultado!J40</f>
        <v>10074.30000000028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12477.57</v>
      </c>
      <c r="E19" s="7"/>
      <c r="F19" s="11">
        <f>F21+F22+F23</f>
        <v>106570.81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79254.79</v>
      </c>
      <c r="H22" s="1"/>
    </row>
    <row r="23" spans="1:8" ht="12.75">
      <c r="A23" s="9"/>
      <c r="B23" s="19"/>
      <c r="C23" s="9" t="s">
        <v>123</v>
      </c>
      <c r="D23" s="19">
        <v>12477.57</v>
      </c>
      <c r="E23" s="6"/>
      <c r="F23" s="19">
        <v>27316.02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-130861.40999999996</v>
      </c>
      <c r="E26" s="7"/>
      <c r="F26" s="11">
        <f>F28+F49</f>
        <v>67405.88000000003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D29+D30+D31+D41+D43+D45</f>
        <v>651.6600000000137</v>
      </c>
      <c r="E28" s="7"/>
      <c r="F28" s="11">
        <f>F29+F30+F31+F41+F43+F45</f>
        <v>21295.010000000017</v>
      </c>
      <c r="H28" s="1"/>
    </row>
    <row r="29" spans="1:11" ht="12.75">
      <c r="A29" s="9"/>
      <c r="B29" s="6"/>
      <c r="C29" s="9" t="s">
        <v>76</v>
      </c>
      <c r="D29" s="13">
        <f>ativo!I22-ativo!G22</f>
        <v>-19115.609999999986</v>
      </c>
      <c r="E29" s="2"/>
      <c r="F29" s="13">
        <v>34860.41</v>
      </c>
      <c r="H29" s="1"/>
      <c r="I29" s="5"/>
      <c r="J29" s="5"/>
      <c r="K29" s="5"/>
    </row>
    <row r="30" spans="1:11" ht="12.75">
      <c r="A30" s="9"/>
      <c r="B30" s="6"/>
      <c r="C30" s="9" t="s">
        <v>97</v>
      </c>
      <c r="D30" s="13">
        <f>ativo!I24-ativo!G24-84807.08</f>
        <v>4584</v>
      </c>
      <c r="E30" s="2"/>
      <c r="F30" s="13">
        <v>-2069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7175.9</v>
      </c>
      <c r="F31" s="1">
        <v>-3859.24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8132.17</v>
      </c>
      <c r="E41" s="6"/>
      <c r="F41" s="19">
        <v>-8595.18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-858.3799999999901</v>
      </c>
    </row>
    <row r="44" spans="1:6" ht="12.75" hidden="1">
      <c r="A44" s="9"/>
      <c r="B44" s="6"/>
      <c r="D44" s="19"/>
      <c r="E44" s="6"/>
      <c r="F44" s="19"/>
    </row>
    <row r="45" spans="1:6" ht="12.75">
      <c r="A45" s="9"/>
      <c r="B45" s="6"/>
      <c r="C45" t="s">
        <v>133</v>
      </c>
      <c r="D45" s="19">
        <f>ativo!I34-ativo!G34</f>
        <v>-124.79999999999995</v>
      </c>
      <c r="E45" s="6"/>
      <c r="F45" s="19">
        <v>1816.4</v>
      </c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7" ht="12.75">
      <c r="A49" t="s">
        <v>46</v>
      </c>
      <c r="B49" s="6"/>
      <c r="D49" s="11">
        <f>D50+D51+D54+D55+D58+D59</f>
        <v>-131513.06999999998</v>
      </c>
      <c r="E49" s="7"/>
      <c r="F49" s="11">
        <f>F50+F51+F54+F55+F58+F59</f>
        <v>46110.87000000002</v>
      </c>
      <c r="G49" s="7"/>
    </row>
    <row r="50" spans="2:6" ht="12.75">
      <c r="B50" s="6"/>
      <c r="C50" t="s">
        <v>83</v>
      </c>
      <c r="D50" s="19">
        <f>passivo2!G21-passivo2!I21</f>
        <v>-10571.380000000005</v>
      </c>
      <c r="E50" s="7"/>
      <c r="F50" s="19">
        <v>-169362.27</v>
      </c>
    </row>
    <row r="51" spans="2:6" ht="12.75">
      <c r="B51" s="6"/>
      <c r="C51" t="s">
        <v>12</v>
      </c>
      <c r="D51" s="19">
        <f>passivo2!G24-passivo2!I24</f>
        <v>-39383.77</v>
      </c>
      <c r="E51" s="7"/>
      <c r="F51" s="19">
        <v>26979.23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121</v>
      </c>
      <c r="D54" s="1">
        <f>passivo2!G28-passivo2!I28</f>
        <v>-56578.25</v>
      </c>
      <c r="E54" s="6"/>
      <c r="F54" s="1">
        <v>192139.15</v>
      </c>
    </row>
    <row r="55" spans="2:6" ht="12.75">
      <c r="B55" s="6"/>
      <c r="C55" t="s">
        <v>30</v>
      </c>
      <c r="D55" s="5">
        <f>passivo2!G29-passivo2!I29</f>
        <v>273.0999999999999</v>
      </c>
      <c r="E55" s="6"/>
      <c r="F55" s="5">
        <v>-2413.74</v>
      </c>
    </row>
    <row r="56" spans="2:6" ht="12.75" hidden="1">
      <c r="B56" s="6"/>
      <c r="C56" t="s">
        <v>84</v>
      </c>
      <c r="D56" s="6"/>
      <c r="E56" s="6"/>
      <c r="F56" s="6"/>
    </row>
    <row r="57" spans="4:6" ht="12.75" hidden="1">
      <c r="D57" s="7"/>
      <c r="E57" s="6"/>
      <c r="F57" s="7"/>
    </row>
    <row r="58" spans="2:10" ht="12.75">
      <c r="B58" s="6"/>
      <c r="C58" t="s">
        <v>84</v>
      </c>
      <c r="D58" s="19">
        <f>passivo2!G30-passivo2!I30</f>
        <v>-25252.77</v>
      </c>
      <c r="E58" s="6"/>
      <c r="F58" s="19">
        <v>-1231.5</v>
      </c>
      <c r="J58" s="1"/>
    </row>
    <row r="59" spans="2:6" ht="12.75">
      <c r="B59" s="7"/>
      <c r="C59" s="9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77718.47999999998</v>
      </c>
      <c r="E61" s="7"/>
      <c r="F61" s="11">
        <f>F68</f>
        <v>20075.849999999933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ativo!G43-ativo!I43+D22</f>
        <v>77718.47999999998</v>
      </c>
      <c r="E68" s="6"/>
      <c r="F68" s="1">
        <v>20075.849999999933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-111724.62999999999</v>
      </c>
      <c r="E100" s="7"/>
      <c r="F100" s="12">
        <f>F13-F61</f>
        <v>163975.14000000036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9" ht="12.75">
      <c r="A103" s="2"/>
      <c r="B103" s="6"/>
      <c r="C103" s="2"/>
      <c r="E103" s="6"/>
      <c r="I103" s="1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192825.78</v>
      </c>
      <c r="E105" s="6"/>
      <c r="F105" s="1">
        <v>28850.64</v>
      </c>
      <c r="H105" s="1"/>
    </row>
    <row r="106" spans="1:8" ht="12.75">
      <c r="A106" s="2"/>
      <c r="B106" s="6"/>
      <c r="C106" s="2"/>
      <c r="E106" s="6"/>
      <c r="H106" s="1"/>
    </row>
    <row r="107" spans="1:9" ht="12.75">
      <c r="A107" s="9" t="s">
        <v>52</v>
      </c>
      <c r="B107" s="7"/>
      <c r="C107" s="9"/>
      <c r="D107" s="21">
        <f>ativo!G16</f>
        <v>81101.15</v>
      </c>
      <c r="E107" s="6"/>
      <c r="F107" s="21">
        <f>ativo!I16</f>
        <v>192825.78</v>
      </c>
      <c r="H107" s="1"/>
      <c r="I107" s="1"/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-111724.63</v>
      </c>
      <c r="E109" s="7"/>
      <c r="F109" s="12">
        <f>F107-F105</f>
        <v>163975.14</v>
      </c>
      <c r="G109" s="1"/>
    </row>
    <row r="110" ht="13.5" thickTop="1">
      <c r="E110" s="6"/>
    </row>
    <row r="111" spans="3:6" ht="12.75">
      <c r="C111" t="s">
        <v>151</v>
      </c>
      <c r="D111" s="1"/>
      <c r="E111" s="6"/>
      <c r="F111" s="1"/>
    </row>
    <row r="112" spans="5:8" ht="12.75">
      <c r="E112" s="6"/>
      <c r="H112" s="1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134</v>
      </c>
      <c r="D115" t="s">
        <v>127</v>
      </c>
    </row>
    <row r="116" spans="1:4" ht="12.75">
      <c r="A116" t="s">
        <v>107</v>
      </c>
      <c r="D116" t="s">
        <v>128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111</v>
      </c>
      <c r="D122" s="6"/>
      <c r="E122" s="6"/>
      <c r="F122" s="6"/>
      <c r="G122" s="6"/>
    </row>
    <row r="123" ht="12.75">
      <c r="C123" t="s">
        <v>112</v>
      </c>
    </row>
    <row r="124" ht="12.75">
      <c r="C124" t="s">
        <v>113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9">
      <selection activeCell="A37" sqref="A37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102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147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140</v>
      </c>
      <c r="B19" s="38">
        <v>342377.02</v>
      </c>
      <c r="C19" s="39" t="e">
        <v>#REF!</v>
      </c>
      <c r="D19" s="35">
        <v>-52527.21</v>
      </c>
      <c r="E19" s="35">
        <f>B19+D19</f>
        <v>289849.81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-52527.21</v>
      </c>
      <c r="C21" s="19"/>
      <c r="D21" s="42">
        <v>52527.21</v>
      </c>
      <c r="E21" s="42"/>
    </row>
    <row r="22" spans="1:5" ht="12.75">
      <c r="A22" s="37"/>
      <c r="B22" s="19"/>
      <c r="C22" s="19"/>
      <c r="D22" s="42"/>
      <c r="E22" s="42"/>
    </row>
    <row r="23" spans="1:5" ht="12.75">
      <c r="A23" s="37" t="s">
        <v>143</v>
      </c>
      <c r="B23" s="19"/>
      <c r="C23" s="19"/>
      <c r="D23" s="42">
        <v>-102728.73</v>
      </c>
      <c r="E23" s="42">
        <f>D23</f>
        <v>-102728.73</v>
      </c>
    </row>
    <row r="24" spans="1:5" ht="12.75">
      <c r="A24" s="41"/>
      <c r="B24" s="7"/>
      <c r="C24" s="7"/>
      <c r="D24" s="36"/>
      <c r="E24" s="36"/>
    </row>
    <row r="25" spans="1:5" ht="12.75">
      <c r="A25" s="37" t="s">
        <v>98</v>
      </c>
      <c r="B25" s="7"/>
      <c r="C25" s="7"/>
      <c r="D25" s="42">
        <f>resultado!J40</f>
        <v>10074.30000000028</v>
      </c>
      <c r="E25" s="42">
        <f>D25</f>
        <v>10074.30000000028</v>
      </c>
    </row>
    <row r="26" spans="1:5" ht="12.75">
      <c r="A26" s="41"/>
      <c r="B26" s="7"/>
      <c r="C26" s="7"/>
      <c r="D26" s="36"/>
      <c r="E26" s="36"/>
    </row>
    <row r="27" spans="1:6" ht="12.75">
      <c r="A27" s="34" t="s">
        <v>141</v>
      </c>
      <c r="B27" s="40">
        <f>B19+B21</f>
        <v>289849.81</v>
      </c>
      <c r="C27" s="40" t="e">
        <f>C19+#REF!+C25+C21</f>
        <v>#REF!</v>
      </c>
      <c r="D27" s="35">
        <f>D19+D21+D23+D25</f>
        <v>-92654.42999999972</v>
      </c>
      <c r="E27" s="35">
        <f>E19+E21+E23+E25</f>
        <v>197195.3800000003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f>-92654.43</f>
        <v>-92654.43</v>
      </c>
      <c r="C29" s="19"/>
      <c r="D29" s="42">
        <v>92654.43</v>
      </c>
      <c r="E29" s="36"/>
      <c r="F29" s="1"/>
    </row>
    <row r="30" spans="1:9" ht="12.75">
      <c r="A30" s="41"/>
      <c r="B30" s="7"/>
      <c r="C30" s="7"/>
      <c r="D30" s="36"/>
      <c r="E30" s="36"/>
      <c r="F30" s="1"/>
      <c r="I30" s="1"/>
    </row>
    <row r="31" spans="1:6" ht="12.75">
      <c r="A31" s="37" t="s">
        <v>146</v>
      </c>
      <c r="B31" s="7"/>
      <c r="C31" s="7"/>
      <c r="D31" s="42">
        <f>resultado!H40</f>
        <v>84377.68999999994</v>
      </c>
      <c r="E31" s="42">
        <f>D31</f>
        <v>84377.68999999994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148</v>
      </c>
      <c r="B33" s="35">
        <f>B27+B29+B31</f>
        <v>197195.38</v>
      </c>
      <c r="C33" s="35" t="e">
        <f>C27+C29+C31</f>
        <v>#REF!</v>
      </c>
      <c r="D33" s="35">
        <f>D27+D29+D31</f>
        <v>84377.69000000022</v>
      </c>
      <c r="E33" s="35">
        <f>E27+E29+E31</f>
        <v>281573.07000000024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149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134</v>
      </c>
      <c r="D40" t="s">
        <v>136</v>
      </c>
    </row>
    <row r="41" spans="1:4" ht="12.75">
      <c r="A41" t="s">
        <v>110</v>
      </c>
      <c r="D41" t="s">
        <v>137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99</v>
      </c>
    </row>
    <row r="48" spans="1:5" ht="12.75">
      <c r="A48" t="s">
        <v>108</v>
      </c>
      <c r="E48" s="1"/>
    </row>
    <row r="49" ht="12.75">
      <c r="A49" t="s">
        <v>109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D44" sqref="D44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103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42094</v>
      </c>
      <c r="J11" s="8">
        <v>42004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H15+H16+H18+H20+H21+H23+H22</f>
        <v>605743.2799999999</v>
      </c>
      <c r="I13" s="10"/>
      <c r="J13" s="11">
        <f>J15+J16+J18+J20+J21+J23+J22</f>
        <v>2318396.49</v>
      </c>
    </row>
    <row r="14" spans="7:10" ht="12.75">
      <c r="G14" s="5"/>
      <c r="H14" s="1"/>
      <c r="J14" s="1"/>
    </row>
    <row r="15" spans="1:10" ht="12.75">
      <c r="A15" t="s">
        <v>85</v>
      </c>
      <c r="G15" s="5"/>
      <c r="H15" s="1">
        <v>449697.2</v>
      </c>
      <c r="J15" s="1">
        <v>1803984.92</v>
      </c>
    </row>
    <row r="16" spans="1:10" ht="12.75">
      <c r="A16" t="s">
        <v>144</v>
      </c>
      <c r="G16" s="5"/>
      <c r="H16" s="1">
        <v>13690</v>
      </c>
      <c r="J16" s="1">
        <f>106025.88+133865.01</f>
        <v>239890.89</v>
      </c>
    </row>
    <row r="17" spans="7:10" ht="12.75" hidden="1">
      <c r="G17" s="5"/>
      <c r="H17" s="1"/>
      <c r="J17" s="1"/>
    </row>
    <row r="18" spans="1:10" ht="12.75">
      <c r="A18" t="s">
        <v>87</v>
      </c>
      <c r="G18" s="5"/>
      <c r="H18" s="1">
        <v>0</v>
      </c>
      <c r="J18" s="1">
        <v>8750</v>
      </c>
    </row>
    <row r="19" spans="7:10" ht="12.75" hidden="1">
      <c r="G19" s="5"/>
      <c r="H19" s="1"/>
      <c r="J19" s="1"/>
    </row>
    <row r="20" spans="1:10" ht="12.75">
      <c r="A20" t="s">
        <v>115</v>
      </c>
      <c r="G20" s="5"/>
      <c r="H20" s="1">
        <v>0</v>
      </c>
      <c r="J20" s="1">
        <v>4530</v>
      </c>
    </row>
    <row r="21" spans="1:10" ht="12.75">
      <c r="A21" t="s">
        <v>88</v>
      </c>
      <c r="G21" s="5"/>
      <c r="H21" s="1">
        <v>3600</v>
      </c>
      <c r="J21" s="1">
        <v>31833.5</v>
      </c>
    </row>
    <row r="22" spans="1:10" ht="12.75">
      <c r="A22" t="s">
        <v>114</v>
      </c>
      <c r="G22" s="5"/>
      <c r="H22" s="1">
        <v>2279.32</v>
      </c>
      <c r="J22" s="1">
        <v>12488.31</v>
      </c>
    </row>
    <row r="23" spans="1:10" ht="12.75">
      <c r="A23" t="s">
        <v>18</v>
      </c>
      <c r="G23" s="5"/>
      <c r="H23" s="1">
        <f>114347.93+19903.83+2225</f>
        <v>136476.76</v>
      </c>
      <c r="J23" s="1">
        <f>8360+480+20+8439.87+198819+800</f>
        <v>216918.87</v>
      </c>
    </row>
    <row r="24" spans="7:10" ht="12.75">
      <c r="G24" s="5"/>
      <c r="H24" s="1"/>
      <c r="J24" s="1"/>
    </row>
    <row r="25" spans="1:10" ht="12.75">
      <c r="A25" s="2" t="s">
        <v>26</v>
      </c>
      <c r="B25" s="2"/>
      <c r="C25" s="2"/>
      <c r="D25" s="2"/>
      <c r="E25" s="2"/>
      <c r="F25" s="2"/>
      <c r="G25" s="7"/>
      <c r="H25" s="11">
        <f>H27+H28+H29+H30+H31+H32</f>
        <v>-521365.58999999997</v>
      </c>
      <c r="I25" s="10"/>
      <c r="J25" s="11">
        <f>J27+J28+J29+J30+J31+J32</f>
        <v>-2308322.19</v>
      </c>
    </row>
    <row r="26" spans="7:10" ht="12.75">
      <c r="G26" s="5"/>
      <c r="H26" s="1"/>
      <c r="J26" s="1"/>
    </row>
    <row r="27" spans="1:10" ht="12.75">
      <c r="A27" t="s">
        <v>89</v>
      </c>
      <c r="G27" s="5"/>
      <c r="H27" s="1">
        <f>-290150.86</f>
        <v>-290150.86</v>
      </c>
      <c r="J27" s="1">
        <f>-1113221.17</f>
        <v>-1113221.17</v>
      </c>
    </row>
    <row r="28" spans="1:10" ht="12.75">
      <c r="A28" t="s">
        <v>16</v>
      </c>
      <c r="G28" s="5"/>
      <c r="H28" s="1">
        <f>-45266.6</f>
        <v>-45266.6</v>
      </c>
      <c r="J28" s="1">
        <f>-193014.59</f>
        <v>-193014.59</v>
      </c>
    </row>
    <row r="29" spans="1:10" ht="12.75">
      <c r="A29" t="s">
        <v>90</v>
      </c>
      <c r="G29" s="5"/>
      <c r="H29" s="1">
        <v>0</v>
      </c>
      <c r="J29" s="1">
        <f>-428666.32</f>
        <v>-428666.32</v>
      </c>
    </row>
    <row r="30" spans="1:10" ht="12.75">
      <c r="A30" t="s">
        <v>91</v>
      </c>
      <c r="G30" s="5"/>
      <c r="H30" s="1">
        <f>-215683.46</f>
        <v>-215683.46</v>
      </c>
      <c r="J30" s="1">
        <f>-687053.25</f>
        <v>-687053.25</v>
      </c>
    </row>
    <row r="31" spans="1:13" ht="12.75">
      <c r="A31" t="s">
        <v>92</v>
      </c>
      <c r="G31" s="5"/>
      <c r="H31" s="1">
        <f>-8790.55</f>
        <v>-8790.55</v>
      </c>
      <c r="J31" s="1">
        <f>-61731.21</f>
        <v>-61731.21</v>
      </c>
      <c r="M31" s="1"/>
    </row>
    <row r="32" spans="1:10" ht="12.75">
      <c r="A32" t="s">
        <v>27</v>
      </c>
      <c r="G32" s="5"/>
      <c r="H32" s="1">
        <v>38525.88</v>
      </c>
      <c r="J32" s="1">
        <v>175364.35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17</v>
      </c>
      <c r="B35" s="2"/>
      <c r="C35" s="2"/>
      <c r="D35" s="2"/>
      <c r="E35" s="2"/>
      <c r="F35" s="2"/>
      <c r="G35" s="7"/>
      <c r="H35" s="11">
        <f>H13+H25</f>
        <v>84377.68999999994</v>
      </c>
      <c r="I35" s="10"/>
      <c r="J35" s="11">
        <f>J13+J25</f>
        <v>10074.30000000028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139</v>
      </c>
      <c r="B40" s="2"/>
      <c r="C40" s="2"/>
      <c r="D40" s="2"/>
      <c r="E40" s="2"/>
      <c r="F40" s="2"/>
      <c r="G40" s="7"/>
      <c r="H40" s="12">
        <f>H35+H37+H38+H39</f>
        <v>84377.68999999994</v>
      </c>
      <c r="I40" s="10"/>
      <c r="J40" s="12">
        <f>J35+J37+J38+J39</f>
        <v>10074.30000000028</v>
      </c>
    </row>
    <row r="41" ht="13.5" thickTop="1"/>
    <row r="43" ht="12.75">
      <c r="D43" t="s">
        <v>150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7" ht="12.75">
      <c r="A48" t="s">
        <v>134</v>
      </c>
      <c r="F48" s="6"/>
      <c r="G48" t="s">
        <v>135</v>
      </c>
    </row>
    <row r="49" spans="1:8" ht="12.75">
      <c r="A49" t="s">
        <v>110</v>
      </c>
      <c r="H49" t="s">
        <v>126</v>
      </c>
    </row>
    <row r="51" ht="12.75" hidden="1"/>
    <row r="53" spans="3:8" ht="12.75">
      <c r="C53" s="3"/>
      <c r="D53" s="6"/>
      <c r="E53" s="6"/>
      <c r="F53" s="6"/>
      <c r="G53" s="6"/>
      <c r="H53" s="6"/>
    </row>
    <row r="54" ht="12.75">
      <c r="D54" t="s">
        <v>6</v>
      </c>
    </row>
    <row r="55" ht="12.75">
      <c r="D55" t="s">
        <v>7</v>
      </c>
    </row>
    <row r="56" ht="12.75">
      <c r="D56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2015-05-05T16:44:36Z</cp:lastPrinted>
  <dcterms:created xsi:type="dcterms:W3CDTF">1999-02-04T01:52:30Z</dcterms:created>
  <dcterms:modified xsi:type="dcterms:W3CDTF">2015-08-24T15:42:20Z</dcterms:modified>
  <cp:category/>
  <cp:version/>
  <cp:contentType/>
  <cp:contentStatus/>
</cp:coreProperties>
</file>